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24226"/>
  <mc:AlternateContent xmlns:mc="http://schemas.openxmlformats.org/markup-compatibility/2006">
    <mc:Choice Requires="x15">
      <x15ac:absPath xmlns:x15ac="http://schemas.microsoft.com/office/spreadsheetml/2010/11/ac" url="C:\Users\CECUDI LOS CHILES\Desktop\Presupuesto Extraordinario 01-2021\"/>
    </mc:Choice>
  </mc:AlternateContent>
  <xr:revisionPtr revIDLastSave="0" documentId="13_ncr:1_{E3E86E81-E14B-4D4F-9EE1-03C45D90E2EB}" xr6:coauthVersionLast="36" xr6:coauthVersionMax="45" xr10:uidLastSave="{00000000-0000-0000-0000-000000000000}"/>
  <bookViews>
    <workbookView xWindow="-120" yWindow="-120" windowWidth="20730" windowHeight="11760" tabRatio="952" xr2:uid="{00000000-000D-0000-FFFF-FFFF00000000}"/>
  </bookViews>
  <sheets>
    <sheet name="Indice" sheetId="21" r:id="rId1"/>
    <sheet name="Ingreso Interno" sheetId="2" state="hidden" r:id="rId2"/>
    <sheet name="Ingreso Contraloría" sheetId="1" r:id="rId3"/>
    <sheet name="Distribucion Programas I " sheetId="38" r:id="rId4"/>
    <sheet name="Distribucion Programas I" sheetId="13" state="hidden" r:id="rId5"/>
    <sheet name="Distribucion Programas II " sheetId="14" r:id="rId6"/>
    <sheet name="Distrib programa IV Proyectos" sheetId="25" state="hidden" r:id="rId7"/>
    <sheet name="Egresos Interno" sheetId="24" state="hidden" r:id="rId8"/>
    <sheet name="Distribucion Programas III" sheetId="32" r:id="rId9"/>
    <sheet name="Egresos X Partida" sheetId="26" r:id="rId10"/>
    <sheet name="Programas" sheetId="10" state="hidden" r:id="rId11"/>
    <sheet name="Egresos Contraloría" sheetId="8" state="hidden" r:id="rId12"/>
    <sheet name="Egresos Detallado" sheetId="27" r:id="rId13"/>
    <sheet name="Origen y Aplicacion de Recursos" sheetId="3" state="hidden" r:id="rId14"/>
    <sheet name="Estructura organizacional" sheetId="29" state="hidden" r:id="rId15"/>
    <sheet name="Salario Alcalde" sheetId="5" state="hidden" r:id="rId16"/>
    <sheet name="Relacion de Puestos" sheetId="4" state="hidden" r:id="rId17"/>
    <sheet name="Relacion de Puestos Vial" sheetId="20" state="hidden" r:id="rId18"/>
    <sheet name="Relacion de puestos CECCUDI" sheetId="31" state="hidden" r:id="rId19"/>
    <sheet name="Deuda Interna" sheetId="6" state="hidden" r:id="rId20"/>
    <sheet name="O Y A" sheetId="36" state="hidden" r:id="rId21"/>
    <sheet name="Tranferencias" sheetId="7" r:id="rId22"/>
    <sheet name="Estruc organi" sheetId="34" r:id="rId23"/>
    <sheet name="Relacion de Puesto" sheetId="33" r:id="rId24"/>
    <sheet name="Cuadro 1 OyA" sheetId="39" r:id="rId25"/>
    <sheet name="Gastos de Viaje y Transporte " sheetId="18" state="hidden" r:id="rId26"/>
    <sheet name="Hoja1" sheetId="30" state="hidden"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Hlt48961279" localSheetId="4">'Distribucion Programas I'!#REF!</definedName>
    <definedName name="_Hlt48961279" localSheetId="3">'Distribucion Programas I '!#REF!</definedName>
    <definedName name="_Hlt48961279" localSheetId="5">'Distribucion Programas II '!#REF!</definedName>
    <definedName name="_Hlt507405843" localSheetId="4">'Distribucion Programas I'!#REF!</definedName>
    <definedName name="_Hlt507405843" localSheetId="3">'Distribucion Programas I '!#REF!</definedName>
    <definedName name="_Hlt507405843" localSheetId="5">'Distribucion Programas II '!#REF!</definedName>
    <definedName name="_Hlt57099241" localSheetId="4">'Distribucion Programas I'!#REF!</definedName>
    <definedName name="_Hlt57099241" localSheetId="3">'Distribucion Programas I '!#REF!</definedName>
    <definedName name="_Hlt57099241" localSheetId="5">'Distribucion Programas II '!#REF!</definedName>
    <definedName name="_Hlt57099247" localSheetId="4">'Distribucion Programas I'!#REF!</definedName>
    <definedName name="_Hlt57099247" localSheetId="3">'Distribucion Programas I '!#REF!</definedName>
    <definedName name="_Hlt57099247" localSheetId="5">'Distribucion Programas II '!#REF!</definedName>
    <definedName name="_Hlt57099250" localSheetId="4">'Distribucion Programas I'!#REF!</definedName>
    <definedName name="_Hlt57099250" localSheetId="3">'Distribucion Programas I '!#REF!</definedName>
    <definedName name="_Hlt57099250" localSheetId="5">'Distribucion Programas II '!#REF!</definedName>
    <definedName name="_Hlt57100559" localSheetId="4">'Distribucion Programas I'!#REF!</definedName>
    <definedName name="_Hlt57100559" localSheetId="3">'Distribucion Programas I '!#REF!</definedName>
    <definedName name="_Hlt57100559" localSheetId="5">'Distribucion Programas II '!#REF!</definedName>
    <definedName name="_Hlt57100562" localSheetId="4">'Distribucion Programas I'!#REF!</definedName>
    <definedName name="_Hlt57100562" localSheetId="3">'Distribucion Programas I '!#REF!</definedName>
    <definedName name="_Hlt57100562" localSheetId="5">'Distribucion Programas II '!#REF!</definedName>
    <definedName name="_Hlt57100565" localSheetId="4">'Distribucion Programas I'!#REF!</definedName>
    <definedName name="_Hlt57100565" localSheetId="3">'Distribucion Programas I '!#REF!</definedName>
    <definedName name="_Hlt57100565" localSheetId="5">'Distribucion Programas II '!#REF!</definedName>
    <definedName name="_Hlt57100569" localSheetId="4">'Distribucion Programas I'!#REF!</definedName>
    <definedName name="_Hlt57100569" localSheetId="3">'Distribucion Programas I '!#REF!</definedName>
    <definedName name="_Hlt57100569" localSheetId="5">'Distribucion Programas II '!#REF!</definedName>
    <definedName name="_Hlt57100575" localSheetId="4">'Distribucion Programas I'!#REF!</definedName>
    <definedName name="_Hlt57100575" localSheetId="3">'Distribucion Programas I '!#REF!</definedName>
    <definedName name="_Hlt57100575" localSheetId="5">'Distribucion Programas II '!#REF!</definedName>
    <definedName name="_Hlt57100581" localSheetId="4">'Distribucion Programas I'!#REF!</definedName>
    <definedName name="_Hlt57100581" localSheetId="3">'Distribucion Programas I '!#REF!</definedName>
    <definedName name="_Hlt57100581" localSheetId="5">'Distribucion Programas II '!#REF!</definedName>
    <definedName name="_Hlt57100584" localSheetId="4">'Distribucion Programas I'!#REF!</definedName>
    <definedName name="_Hlt57100584" localSheetId="3">'Distribucion Programas I '!#REF!</definedName>
    <definedName name="_Hlt57100584" localSheetId="5">'Distribucion Programas II '!#REF!</definedName>
    <definedName name="_Hlt57100587" localSheetId="4">'Distribucion Programas I'!#REF!</definedName>
    <definedName name="_Hlt57100587" localSheetId="3">'Distribucion Programas I '!#REF!</definedName>
    <definedName name="_Hlt57100587" localSheetId="5">'Distribucion Programas II '!#REF!</definedName>
    <definedName name="_Hlt57100589" localSheetId="4">'Distribucion Programas I'!#REF!</definedName>
    <definedName name="_Hlt57100589" localSheetId="3">'Distribucion Programas I '!#REF!</definedName>
    <definedName name="_Hlt57100589" localSheetId="5">'Distribucion Programas II '!#REF!</definedName>
    <definedName name="_Hlt57100592" localSheetId="4">'Distribucion Programas I'!#REF!</definedName>
    <definedName name="_Hlt57100592" localSheetId="3">'Distribucion Programas I '!#REF!</definedName>
    <definedName name="_Hlt57100592" localSheetId="5">'Distribucion Programas II '!#REF!</definedName>
    <definedName name="_Hlt57100594" localSheetId="4">'Distribucion Programas I'!#REF!</definedName>
    <definedName name="_Hlt57100594" localSheetId="3">'Distribucion Programas I '!#REF!</definedName>
    <definedName name="_Hlt57100594" localSheetId="5">'Distribucion Programas II '!#REF!</definedName>
    <definedName name="_Hlt57100597" localSheetId="4">'Distribucion Programas I'!#REF!</definedName>
    <definedName name="_Hlt57100597" localSheetId="3">'Distribucion Programas I '!#REF!</definedName>
    <definedName name="_Hlt57100597" localSheetId="5">'Distribucion Programas II '!#REF!</definedName>
    <definedName name="_Hlt57100601" localSheetId="4">'Distribucion Programas I'!#REF!</definedName>
    <definedName name="_Hlt57100601" localSheetId="3">'Distribucion Programas I '!#REF!</definedName>
    <definedName name="_Hlt57100601" localSheetId="5">'Distribucion Programas II '!#REF!</definedName>
    <definedName name="_Hlt57100603" localSheetId="4">'Distribucion Programas I'!#REF!</definedName>
    <definedName name="_Hlt57100603" localSheetId="3">'Distribucion Programas I '!#REF!</definedName>
    <definedName name="_Hlt57100603" localSheetId="5">'Distribucion Programas II '!#REF!</definedName>
    <definedName name="_Hlt57100605" localSheetId="4">'Distribucion Programas I'!#REF!</definedName>
    <definedName name="_Hlt57100605" localSheetId="3">'Distribucion Programas I '!#REF!</definedName>
    <definedName name="_Hlt57100605" localSheetId="5">'Distribucion Programas II '!#REF!</definedName>
    <definedName name="_Hlt57100607" localSheetId="4">'Distribucion Programas I'!#REF!</definedName>
    <definedName name="_Hlt57100607" localSheetId="3">'Distribucion Programas I '!#REF!</definedName>
    <definedName name="_Hlt57100607" localSheetId="5">'Distribucion Programas II '!#REF!</definedName>
    <definedName name="_Hlt57100609" localSheetId="4">'Distribucion Programas I'!#REF!</definedName>
    <definedName name="_Hlt57100609" localSheetId="3">'Distribucion Programas I '!#REF!</definedName>
    <definedName name="_Hlt57100609" localSheetId="5">'Distribucion Programas II '!#REF!</definedName>
    <definedName name="_Hlt57100612" localSheetId="4">'Distribucion Programas I'!#REF!</definedName>
    <definedName name="_Hlt57100612" localSheetId="3">'Distribucion Programas I '!#REF!</definedName>
    <definedName name="_Hlt57100612" localSheetId="5">'Distribucion Programas II '!#REF!</definedName>
    <definedName name="_Hlt57100615" localSheetId="4">'Distribucion Programas I'!#REF!</definedName>
    <definedName name="_Hlt57100615" localSheetId="3">'Distribucion Programas I '!#REF!</definedName>
    <definedName name="_Hlt57100615" localSheetId="5">'Distribucion Programas II '!#REF!</definedName>
    <definedName name="_Hlt57100618" localSheetId="4">'Distribucion Programas I'!#REF!</definedName>
    <definedName name="_Hlt57100618" localSheetId="3">'Distribucion Programas I '!#REF!</definedName>
    <definedName name="_Hlt57100618" localSheetId="5">'Distribucion Programas II '!#REF!</definedName>
    <definedName name="_Hlt57100620" localSheetId="4">'Distribucion Programas I'!#REF!</definedName>
    <definedName name="_Hlt57100620" localSheetId="3">'Distribucion Programas I '!#REF!</definedName>
    <definedName name="_Hlt57100620" localSheetId="5">'Distribucion Programas II '!#REF!</definedName>
    <definedName name="_Hlt57100622" localSheetId="4">'Distribucion Programas I'!#REF!</definedName>
    <definedName name="_Hlt57100622" localSheetId="3">'Distribucion Programas I '!#REF!</definedName>
    <definedName name="_Hlt57100622" localSheetId="5">'Distribucion Programas II '!#REF!</definedName>
    <definedName name="_Hlt57100625" localSheetId="4">'Distribucion Programas I'!#REF!</definedName>
    <definedName name="_Hlt57100625" localSheetId="3">'Distribucion Programas I '!#REF!</definedName>
    <definedName name="_Hlt57100625" localSheetId="5">'Distribucion Programas II '!#REF!</definedName>
    <definedName name="_Hlt57100631" localSheetId="4">'Distribucion Programas I'!#REF!</definedName>
    <definedName name="_Hlt57100631" localSheetId="3">'Distribucion Programas I '!#REF!</definedName>
    <definedName name="_Hlt57100631" localSheetId="5">'Distribucion Programas II '!#REF!</definedName>
    <definedName name="_Hlt57100634" localSheetId="4">'Distribucion Programas I'!#REF!</definedName>
    <definedName name="_Hlt57100634" localSheetId="3">'Distribucion Programas I '!#REF!</definedName>
    <definedName name="_Hlt57100634" localSheetId="5">'Distribucion Programas II '!#REF!</definedName>
    <definedName name="_Hlt57100636" localSheetId="4">'Distribucion Programas I'!#REF!</definedName>
    <definedName name="_Hlt57100636" localSheetId="3">'Distribucion Programas I '!#REF!</definedName>
    <definedName name="_Hlt57100636" localSheetId="5">'Distribucion Programas II '!#REF!</definedName>
    <definedName name="_Hlt57100638" localSheetId="4">'Distribucion Programas I'!#REF!</definedName>
    <definedName name="_Hlt57100638" localSheetId="3">'Distribucion Programas I '!#REF!</definedName>
    <definedName name="_Hlt57100638" localSheetId="5">'Distribucion Programas II '!#REF!</definedName>
    <definedName name="_Hlt57100640" localSheetId="4">'Distribucion Programas I'!#REF!</definedName>
    <definedName name="_Hlt57100640" localSheetId="3">'Distribucion Programas I '!#REF!</definedName>
    <definedName name="_Hlt57100640" localSheetId="5">'Distribucion Programas II '!#REF!</definedName>
    <definedName name="_Hlt57100643" localSheetId="4">'Distribucion Programas I'!#REF!</definedName>
    <definedName name="_Hlt57100643" localSheetId="3">'Distribucion Programas I '!#REF!</definedName>
    <definedName name="_Hlt57100643" localSheetId="5">'Distribucion Programas II '!#REF!</definedName>
    <definedName name="_Hlt57100646" localSheetId="4">'Distribucion Programas I'!#REF!</definedName>
    <definedName name="_Hlt57100646" localSheetId="3">'Distribucion Programas I '!#REF!</definedName>
    <definedName name="_Hlt57100646" localSheetId="5">'Distribucion Programas II '!#REF!</definedName>
    <definedName name="_Hlt57100648" localSheetId="4">'Distribucion Programas I'!#REF!</definedName>
    <definedName name="_Hlt57100648" localSheetId="3">'Distribucion Programas I '!#REF!</definedName>
    <definedName name="_Hlt57100648" localSheetId="5">'Distribucion Programas II '!#REF!</definedName>
    <definedName name="_Hlt57100693" localSheetId="4">'Distribucion Programas I'!#REF!</definedName>
    <definedName name="_Hlt57100693" localSheetId="3">'Distribucion Programas I '!#REF!</definedName>
    <definedName name="_Hlt57100693" localSheetId="5">'Distribucion Programas II '!#REF!</definedName>
    <definedName name="_Hlt57100695" localSheetId="4">'Distribucion Programas I'!#REF!</definedName>
    <definedName name="_Hlt57100695" localSheetId="3">'Distribucion Programas I '!#REF!</definedName>
    <definedName name="_Hlt57100695" localSheetId="5">'Distribucion Programas II '!#REF!</definedName>
    <definedName name="_Hlt57100697" localSheetId="4">'Distribucion Programas I'!#REF!</definedName>
    <definedName name="_Hlt57100697" localSheetId="3">'Distribucion Programas I '!#REF!</definedName>
    <definedName name="_Hlt57100697" localSheetId="5">'Distribucion Programas II '!#REF!</definedName>
    <definedName name="_Hlt57100700" localSheetId="4">'Distribucion Programas I'!#REF!</definedName>
    <definedName name="_Hlt57100700" localSheetId="3">'Distribucion Programas I '!#REF!</definedName>
    <definedName name="_Hlt57100700" localSheetId="5">'Distribucion Programas II '!#REF!</definedName>
    <definedName name="_Hlt57100703" localSheetId="4">'Distribucion Programas I'!#REF!</definedName>
    <definedName name="_Hlt57100703" localSheetId="3">'Distribucion Programas I '!#REF!</definedName>
    <definedName name="_Hlt57100703" localSheetId="5">'Distribucion Programas II '!#REF!</definedName>
    <definedName name="_Hlt57100705" localSheetId="4">'Distribucion Programas I'!#REF!</definedName>
    <definedName name="_Hlt57100705" localSheetId="3">'Distribucion Programas I '!#REF!</definedName>
    <definedName name="_Hlt57100705" localSheetId="5">'Distribucion Programas II '!#REF!</definedName>
    <definedName name="_Hlt57100707" localSheetId="4">'Distribucion Programas I'!#REF!</definedName>
    <definedName name="_Hlt57100707" localSheetId="3">'Distribucion Programas I '!#REF!</definedName>
    <definedName name="_Hlt57100707" localSheetId="5">'Distribucion Programas II '!#REF!</definedName>
    <definedName name="_Hlt57100709" localSheetId="4">'Distribucion Programas I'!#REF!</definedName>
    <definedName name="_Hlt57100709" localSheetId="3">'Distribucion Programas I '!#REF!</definedName>
    <definedName name="_Hlt57100709" localSheetId="5">'Distribucion Programas II '!#REF!</definedName>
    <definedName name="_Hlt57100711" localSheetId="4">'Distribucion Programas I'!#REF!</definedName>
    <definedName name="_Hlt57100711" localSheetId="3">'Distribucion Programas I '!#REF!</definedName>
    <definedName name="_Hlt57100711" localSheetId="5">'Distribucion Programas II '!#REF!</definedName>
    <definedName name="_Hlt57100714" localSheetId="4">'Distribucion Programas I'!#REF!</definedName>
    <definedName name="_Hlt57100714" localSheetId="3">'Distribucion Programas I '!#REF!</definedName>
    <definedName name="_Hlt57100714" localSheetId="5">'Distribucion Programas II '!#REF!</definedName>
    <definedName name="_Hlt57100716" localSheetId="4">'Distribucion Programas I'!#REF!</definedName>
    <definedName name="_Hlt57100716" localSheetId="3">'Distribucion Programas I '!#REF!</definedName>
    <definedName name="_Hlt57100716" localSheetId="5">'Distribucion Programas II '!#REF!</definedName>
    <definedName name="_Hlt57100719" localSheetId="4">'Distribucion Programas I'!#REF!</definedName>
    <definedName name="_Hlt57100719" localSheetId="3">'Distribucion Programas I '!#REF!</definedName>
    <definedName name="_Hlt57100719" localSheetId="5">'Distribucion Programas II '!#REF!</definedName>
    <definedName name="_Hlt57100721" localSheetId="4">'Distribucion Programas I'!#REF!</definedName>
    <definedName name="_Hlt57100721" localSheetId="3">'Distribucion Programas I '!#REF!</definedName>
    <definedName name="_Hlt57100721" localSheetId="5">'Distribucion Programas II '!#REF!</definedName>
    <definedName name="_Hlt57100723" localSheetId="4">'Distribucion Programas I'!#REF!</definedName>
    <definedName name="_Hlt57100723" localSheetId="3">'Distribucion Programas I '!#REF!</definedName>
    <definedName name="_Hlt57100723" localSheetId="5">'Distribucion Programas II '!#REF!</definedName>
    <definedName name="_Hlt57100726" localSheetId="4">'Distribucion Programas I'!#REF!</definedName>
    <definedName name="_Hlt57100726" localSheetId="3">'Distribucion Programas I '!#REF!</definedName>
    <definedName name="_Hlt57100726" localSheetId="5">'Distribucion Programas II '!#REF!</definedName>
    <definedName name="_Hlt57100729" localSheetId="4">'Distribucion Programas I'!#REF!</definedName>
    <definedName name="_Hlt57100729" localSheetId="3">'Distribucion Programas I '!#REF!</definedName>
    <definedName name="_Hlt57100729" localSheetId="5">'Distribucion Programas II '!#REF!</definedName>
    <definedName name="_Hlt57100736" localSheetId="4">'Distribucion Programas I'!#REF!</definedName>
    <definedName name="_Hlt57100736" localSheetId="3">'Distribucion Programas I '!#REF!</definedName>
    <definedName name="_Hlt57100736" localSheetId="5">'Distribucion Programas II '!#REF!</definedName>
    <definedName name="_Hlt57100739" localSheetId="4">'Distribucion Programas I'!#REF!</definedName>
    <definedName name="_Hlt57100739" localSheetId="3">'Distribucion Programas I '!#REF!</definedName>
    <definedName name="_Hlt57100739" localSheetId="5">'Distribucion Programas II '!#REF!</definedName>
    <definedName name="_Hlt57100742" localSheetId="4">'Distribucion Programas I'!#REF!</definedName>
    <definedName name="_Hlt57100742" localSheetId="3">'Distribucion Programas I '!#REF!</definedName>
    <definedName name="_Hlt57100742" localSheetId="5">'Distribucion Programas II '!#REF!</definedName>
    <definedName name="_Hlt57100744" localSheetId="4">'Distribucion Programas I'!#REF!</definedName>
    <definedName name="_Hlt57100744" localSheetId="3">'Distribucion Programas I '!#REF!</definedName>
    <definedName name="_Hlt57100744" localSheetId="5">'Distribucion Programas II '!#REF!</definedName>
    <definedName name="_Hlt57100747" localSheetId="4">'Distribucion Programas I'!#REF!</definedName>
    <definedName name="_Hlt57100747" localSheetId="3">'Distribucion Programas I '!#REF!</definedName>
    <definedName name="_Hlt57100747" localSheetId="5">'Distribucion Programas II '!#REF!</definedName>
    <definedName name="_Hlt57100755" localSheetId="4">'Distribucion Programas I'!#REF!</definedName>
    <definedName name="_Hlt57100755" localSheetId="3">'Distribucion Programas I '!#REF!</definedName>
    <definedName name="_Hlt57100755" localSheetId="5">'Distribucion Programas II '!#REF!</definedName>
    <definedName name="_Hlt57100759" localSheetId="4">'Distribucion Programas I'!#REF!</definedName>
    <definedName name="_Hlt57100759" localSheetId="3">'Distribucion Programas I '!#REF!</definedName>
    <definedName name="_Hlt57100759" localSheetId="5">'Distribucion Programas II '!#REF!</definedName>
    <definedName name="_Hlt57100763" localSheetId="4">'Distribucion Programas I'!#REF!</definedName>
    <definedName name="_Hlt57100763" localSheetId="3">'Distribucion Programas I '!#REF!</definedName>
    <definedName name="_Hlt57100763" localSheetId="5">'Distribucion Programas II '!#REF!</definedName>
    <definedName name="_Hlt57100766" localSheetId="4">'Distribucion Programas I'!#REF!</definedName>
    <definedName name="_Hlt57100766" localSheetId="3">'Distribucion Programas I '!#REF!</definedName>
    <definedName name="_Hlt57100766" localSheetId="5">'Distribucion Programas II '!#REF!</definedName>
    <definedName name="_Hlt57100769" localSheetId="4">'Distribucion Programas I'!#REF!</definedName>
    <definedName name="_Hlt57100769" localSheetId="3">'Distribucion Programas I '!#REF!</definedName>
    <definedName name="_Hlt57100769" localSheetId="5">'Distribucion Programas II '!#REF!</definedName>
    <definedName name="_Hlt57100772" localSheetId="4">'Distribucion Programas I'!#REF!</definedName>
    <definedName name="_Hlt57100772" localSheetId="3">'Distribucion Programas I '!#REF!</definedName>
    <definedName name="_Hlt57100772" localSheetId="5">'Distribucion Programas II '!#REF!</definedName>
    <definedName name="_Hlt57100775" localSheetId="4">'Distribucion Programas I'!#REF!</definedName>
    <definedName name="_Hlt57100775" localSheetId="3">'Distribucion Programas I '!#REF!</definedName>
    <definedName name="_Hlt57100775" localSheetId="5">'Distribucion Programas II '!#REF!</definedName>
    <definedName name="_Hlt57100777" localSheetId="4">'Distribucion Programas I'!#REF!</definedName>
    <definedName name="_Hlt57100777" localSheetId="3">'Distribucion Programas I '!#REF!</definedName>
    <definedName name="_Hlt57100777" localSheetId="5">'Distribucion Programas II '!#REF!</definedName>
    <definedName name="_Hlt57100782" localSheetId="4">'Distribucion Programas I'!#REF!</definedName>
    <definedName name="_Hlt57100782" localSheetId="3">'Distribucion Programas I '!#REF!</definedName>
    <definedName name="_Hlt57100782" localSheetId="5">'Distribucion Programas II '!#REF!</definedName>
    <definedName name="_Hlt57100785" localSheetId="4">'Distribucion Programas I'!#REF!</definedName>
    <definedName name="_Hlt57100785" localSheetId="3">'Distribucion Programas I '!#REF!</definedName>
    <definedName name="_Hlt57100785" localSheetId="5">'Distribucion Programas II '!#REF!</definedName>
    <definedName name="_Hlt57100788" localSheetId="4">'Distribucion Programas I'!#REF!</definedName>
    <definedName name="_Hlt57100788" localSheetId="3">'Distribucion Programas I '!#REF!</definedName>
    <definedName name="_Hlt57100788" localSheetId="5">'Distribucion Programas II '!#REF!</definedName>
    <definedName name="_Hlt57100791" localSheetId="4">'Distribucion Programas I'!#REF!</definedName>
    <definedName name="_Hlt57100791" localSheetId="3">'Distribucion Programas I '!#REF!</definedName>
    <definedName name="_Hlt57100791" localSheetId="5">'Distribucion Programas II '!#REF!</definedName>
    <definedName name="_Hlt57100794" localSheetId="4">'Distribucion Programas I'!#REF!</definedName>
    <definedName name="_Hlt57100794" localSheetId="3">'Distribucion Programas I '!#REF!</definedName>
    <definedName name="_Hlt57100794" localSheetId="5">'Distribucion Programas II '!#REF!</definedName>
    <definedName name="_Hlt57100797" localSheetId="4">'Distribucion Programas I'!#REF!</definedName>
    <definedName name="_Hlt57100797" localSheetId="3">'Distribucion Programas I '!#REF!</definedName>
    <definedName name="_Hlt57100797" localSheetId="5">'Distribucion Programas II '!#REF!</definedName>
    <definedName name="_Hlt57100801" localSheetId="4">'Distribucion Programas I'!#REF!</definedName>
    <definedName name="_Hlt57100801" localSheetId="3">'Distribucion Programas I '!#REF!</definedName>
    <definedName name="_Hlt57100801" localSheetId="5">'Distribucion Programas II '!#REF!</definedName>
    <definedName name="_Hlt57100803" localSheetId="4">'Distribucion Programas I'!#REF!</definedName>
    <definedName name="_Hlt57100803" localSheetId="3">'Distribucion Programas I '!#REF!</definedName>
    <definedName name="_Hlt57100803" localSheetId="5">'Distribucion Programas II '!#REF!</definedName>
    <definedName name="_Hlt57100807" localSheetId="4">'Distribucion Programas I'!#REF!</definedName>
    <definedName name="_Hlt57100807" localSheetId="3">'Distribucion Programas I '!#REF!</definedName>
    <definedName name="_Hlt57100807" localSheetId="5">'Distribucion Programas II '!#REF!</definedName>
    <definedName name="_Hlt57100810" localSheetId="4">'Distribucion Programas I'!#REF!</definedName>
    <definedName name="_Hlt57100810" localSheetId="3">'Distribucion Programas I '!#REF!</definedName>
    <definedName name="_Hlt57100810" localSheetId="5">'Distribucion Programas II '!#REF!</definedName>
    <definedName name="_Hlt57100812" localSheetId="4">'Distribucion Programas I'!#REF!</definedName>
    <definedName name="_Hlt57100812" localSheetId="3">'Distribucion Programas I '!#REF!</definedName>
    <definedName name="_Hlt57100812" localSheetId="5">'Distribucion Programas II '!#REF!</definedName>
    <definedName name="_Hlt57100816" localSheetId="4">'Distribucion Programas I'!#REF!</definedName>
    <definedName name="_Hlt57100816" localSheetId="3">'Distribucion Programas I '!#REF!</definedName>
    <definedName name="_Hlt57100816" localSheetId="5">'Distribucion Programas II '!#REF!</definedName>
    <definedName name="_Hlt57100818" localSheetId="4">'Distribucion Programas I'!#REF!</definedName>
    <definedName name="_Hlt57100818" localSheetId="3">'Distribucion Programas I '!#REF!</definedName>
    <definedName name="_Hlt57100818" localSheetId="5">'Distribucion Programas II '!#REF!</definedName>
    <definedName name="_Hlt57100824" localSheetId="4">'Distribucion Programas I'!#REF!</definedName>
    <definedName name="_Hlt57100824" localSheetId="3">'Distribucion Programas I '!#REF!</definedName>
    <definedName name="_Hlt57100824" localSheetId="5">'Distribucion Programas II '!#REF!</definedName>
    <definedName name="_Hlt57100828" localSheetId="4">'Distribucion Programas I'!#REF!</definedName>
    <definedName name="_Hlt57100828" localSheetId="3">'Distribucion Programas I '!#REF!</definedName>
    <definedName name="_Hlt57100828" localSheetId="5">'Distribucion Programas II '!#REF!</definedName>
    <definedName name="_Hlt57100832" localSheetId="4">'Distribucion Programas I'!#REF!</definedName>
    <definedName name="_Hlt57100832" localSheetId="3">'Distribucion Programas I '!#REF!</definedName>
    <definedName name="_Hlt57100832" localSheetId="5">'Distribucion Programas II '!#REF!</definedName>
    <definedName name="_Hlt57100835" localSheetId="4">'Distribucion Programas I'!#REF!</definedName>
    <definedName name="_Hlt57100835" localSheetId="3">'Distribucion Programas I '!#REF!</definedName>
    <definedName name="_Hlt57100835" localSheetId="5">'Distribucion Programas II '!#REF!</definedName>
    <definedName name="_Hlt57100837" localSheetId="4">'Distribucion Programas I'!#REF!</definedName>
    <definedName name="_Hlt57100837" localSheetId="3">'Distribucion Programas I '!#REF!</definedName>
    <definedName name="_Hlt57100837" localSheetId="5">'Distribucion Programas II '!#REF!</definedName>
    <definedName name="_Hlt57100841" localSheetId="4">'Distribucion Programas I'!#REF!</definedName>
    <definedName name="_Hlt57100841" localSheetId="3">'Distribucion Programas I '!#REF!</definedName>
    <definedName name="_Hlt57100841" localSheetId="5">'Distribucion Programas II '!#REF!</definedName>
    <definedName name="_Hlt57100846" localSheetId="4">'Distribucion Programas I'!#REF!</definedName>
    <definedName name="_Hlt57100846" localSheetId="3">'Distribucion Programas I '!#REF!</definedName>
    <definedName name="_Hlt57100846" localSheetId="5">'Distribucion Programas II '!#REF!</definedName>
    <definedName name="_Hlt57100848" localSheetId="4">'Distribucion Programas I'!#REF!</definedName>
    <definedName name="_Hlt57100848" localSheetId="3">'Distribucion Programas I '!#REF!</definedName>
    <definedName name="_Hlt57100848" localSheetId="5">'Distribucion Programas II '!#REF!</definedName>
    <definedName name="_Hlt57100851" localSheetId="4">'Distribucion Programas I'!#REF!</definedName>
    <definedName name="_Hlt57100851" localSheetId="3">'Distribucion Programas I '!#REF!</definedName>
    <definedName name="_Hlt57100851" localSheetId="5">'Distribucion Programas II '!#REF!</definedName>
    <definedName name="_Hlt57100854" localSheetId="4">'Distribucion Programas I'!#REF!</definedName>
    <definedName name="_Hlt57100854" localSheetId="3">'Distribucion Programas I '!#REF!</definedName>
    <definedName name="_Hlt57100854" localSheetId="5">'Distribucion Programas II '!#REF!</definedName>
    <definedName name="_Hlt57100858" localSheetId="4">'Distribucion Programas I'!#REF!</definedName>
    <definedName name="_Hlt57100858" localSheetId="3">'Distribucion Programas I '!#REF!</definedName>
    <definedName name="_Hlt57100858" localSheetId="5">'Distribucion Programas II '!#REF!</definedName>
    <definedName name="_Hlt57100860" localSheetId="4">'Distribucion Programas I'!#REF!</definedName>
    <definedName name="_Hlt57100860" localSheetId="3">'Distribucion Programas I '!#REF!</definedName>
    <definedName name="_Hlt57100860" localSheetId="5">'Distribucion Programas II '!#REF!</definedName>
    <definedName name="_Hlt57100863" localSheetId="4">'Distribucion Programas I'!#REF!</definedName>
    <definedName name="_Hlt57100863" localSheetId="3">'Distribucion Programas I '!#REF!</definedName>
    <definedName name="_Hlt57100863" localSheetId="5">'Distribucion Programas II '!#REF!</definedName>
    <definedName name="_Hlt57100865" localSheetId="4">'Distribucion Programas I'!#REF!</definedName>
    <definedName name="_Hlt57100865" localSheetId="3">'Distribucion Programas I '!#REF!</definedName>
    <definedName name="_Hlt57100865" localSheetId="5">'Distribucion Programas II '!#REF!</definedName>
    <definedName name="_Hlt57100868" localSheetId="4">'Distribucion Programas I'!#REF!</definedName>
    <definedName name="_Hlt57100868" localSheetId="3">'Distribucion Programas I '!#REF!</definedName>
    <definedName name="_Hlt57100868" localSheetId="5">'Distribucion Programas II '!#REF!</definedName>
    <definedName name="_Hlt57100871" localSheetId="4">'Distribucion Programas I'!#REF!</definedName>
    <definedName name="_Hlt57100871" localSheetId="3">'Distribucion Programas I '!#REF!</definedName>
    <definedName name="_Hlt57100871" localSheetId="5">'Distribucion Programas II '!#REF!</definedName>
    <definedName name="_Hlt57100874" localSheetId="4">'Distribucion Programas I'!#REF!</definedName>
    <definedName name="_Hlt57100874" localSheetId="3">'Distribucion Programas I '!#REF!</definedName>
    <definedName name="_Hlt57100874" localSheetId="5">'Distribucion Programas II '!#REF!</definedName>
    <definedName name="_Hlt57100876" localSheetId="4">'Distribucion Programas I'!#REF!</definedName>
    <definedName name="_Hlt57100876" localSheetId="3">'Distribucion Programas I '!#REF!</definedName>
    <definedName name="_Hlt57100876" localSheetId="5">'Distribucion Programas II '!#REF!</definedName>
    <definedName name="_Hlt57100880" localSheetId="4">'Distribucion Programas I'!#REF!</definedName>
    <definedName name="_Hlt57100880" localSheetId="3">'Distribucion Programas I '!#REF!</definedName>
    <definedName name="_Hlt57100880" localSheetId="5">'Distribucion Programas II '!#REF!</definedName>
    <definedName name="_Hlt57100882" localSheetId="4">'Distribucion Programas I'!#REF!</definedName>
    <definedName name="_Hlt57100882" localSheetId="3">'Distribucion Programas I '!#REF!</definedName>
    <definedName name="_Hlt57100882" localSheetId="5">'Distribucion Programas II '!#REF!</definedName>
    <definedName name="_Hlt57100885" localSheetId="4">'Distribucion Programas I'!#REF!</definedName>
    <definedName name="_Hlt57100885" localSheetId="3">'Distribucion Programas I '!#REF!</definedName>
    <definedName name="_Hlt57100885" localSheetId="5">'Distribucion Programas II '!#REF!</definedName>
    <definedName name="_Hlt57100887" localSheetId="4">'Distribucion Programas I'!#REF!</definedName>
    <definedName name="_Hlt57100887" localSheetId="3">'Distribucion Programas I '!#REF!</definedName>
    <definedName name="_Hlt57100887" localSheetId="5">'Distribucion Programas II '!#REF!</definedName>
    <definedName name="_Hlt57100890" localSheetId="4">'Distribucion Programas I'!#REF!</definedName>
    <definedName name="_Hlt57100890" localSheetId="3">'Distribucion Programas I '!#REF!</definedName>
    <definedName name="_Hlt57100890" localSheetId="5">'Distribucion Programas II '!#REF!</definedName>
    <definedName name="_Hlt57100894" localSheetId="4">'Distribucion Programas I'!#REF!</definedName>
    <definedName name="_Hlt57100894" localSheetId="3">'Distribucion Programas I '!#REF!</definedName>
    <definedName name="_Hlt57100894" localSheetId="5">'Distribucion Programas II '!#REF!</definedName>
    <definedName name="_Hlt57100896" localSheetId="4">'Distribucion Programas I'!#REF!</definedName>
    <definedName name="_Hlt57100896" localSheetId="3">'Distribucion Programas I '!#REF!</definedName>
    <definedName name="_Hlt57100896" localSheetId="5">'Distribucion Programas II '!#REF!</definedName>
    <definedName name="_Hlt57100898" localSheetId="4">'Distribucion Programas I'!#REF!</definedName>
    <definedName name="_Hlt57100898" localSheetId="3">'Distribucion Programas I '!#REF!</definedName>
    <definedName name="_Hlt57100898" localSheetId="5">'Distribucion Programas II '!#REF!</definedName>
    <definedName name="_Hlt57100900" localSheetId="4">'Distribucion Programas I'!#REF!</definedName>
    <definedName name="_Hlt57100900" localSheetId="3">'Distribucion Programas I '!#REF!</definedName>
    <definedName name="_Hlt57100900" localSheetId="5">'Distribucion Programas II '!#REF!</definedName>
    <definedName name="_Hlt57100903" localSheetId="4">'Distribucion Programas I'!#REF!</definedName>
    <definedName name="_Hlt57100903" localSheetId="3">'Distribucion Programas I '!#REF!</definedName>
    <definedName name="_Hlt57100903" localSheetId="5">'Distribucion Programas II '!#REF!</definedName>
    <definedName name="_Hlt57100905" localSheetId="4">'Distribucion Programas I'!#REF!</definedName>
    <definedName name="_Hlt57100905" localSheetId="3">'Distribucion Programas I '!#REF!</definedName>
    <definedName name="_Hlt57100905" localSheetId="5">'Distribucion Programas II '!#REF!</definedName>
    <definedName name="_Hlt57100927" localSheetId="4">'Distribucion Programas I'!#REF!</definedName>
    <definedName name="_Hlt57100927" localSheetId="3">'Distribucion Programas I '!#REF!</definedName>
    <definedName name="_Hlt57100927" localSheetId="5">'Distribucion Programas II '!#REF!</definedName>
    <definedName name="_Hlt57100930" localSheetId="4">'Distribucion Programas I'!#REF!</definedName>
    <definedName name="_Hlt57100930" localSheetId="3">'Distribucion Programas I '!#REF!</definedName>
    <definedName name="_Hlt57100930" localSheetId="5">'Distribucion Programas II '!#REF!</definedName>
    <definedName name="_Hlt57100933" localSheetId="4">'Distribucion Programas I'!#REF!</definedName>
    <definedName name="_Hlt57100933" localSheetId="3">'Distribucion Programas I '!#REF!</definedName>
    <definedName name="_Hlt57100933" localSheetId="5">'Distribucion Programas II '!#REF!</definedName>
    <definedName name="_Hlt57100936" localSheetId="4">'Distribucion Programas I'!#REF!</definedName>
    <definedName name="_Hlt57100936" localSheetId="3">'Distribucion Programas I '!#REF!</definedName>
    <definedName name="_Hlt57100936" localSheetId="5">'Distribucion Programas II '!#REF!</definedName>
    <definedName name="_Hlt57100939" localSheetId="4">'Distribucion Programas I'!#REF!</definedName>
    <definedName name="_Hlt57100939" localSheetId="3">'Distribucion Programas I '!#REF!</definedName>
    <definedName name="_Hlt57100939" localSheetId="5">'Distribucion Programas II '!#REF!</definedName>
    <definedName name="_Hlt57100950" localSheetId="4">'Distribucion Programas I'!#REF!</definedName>
    <definedName name="_Hlt57100950" localSheetId="3">'Distribucion Programas I '!#REF!</definedName>
    <definedName name="_Hlt57100950" localSheetId="5">'Distribucion Programas II '!#REF!</definedName>
    <definedName name="_Hlt57100952" localSheetId="4">'Distribucion Programas I'!#REF!</definedName>
    <definedName name="_Hlt57100952" localSheetId="3">'Distribucion Programas I '!#REF!</definedName>
    <definedName name="_Hlt57100952" localSheetId="5">'Distribucion Programas II '!#REF!</definedName>
    <definedName name="_Hlt57100959" localSheetId="4">'Distribucion Programas I'!#REF!</definedName>
    <definedName name="_Hlt57100959" localSheetId="3">'Distribucion Programas I '!#REF!</definedName>
    <definedName name="_Hlt57100959" localSheetId="5">'Distribucion Programas II '!#REF!</definedName>
    <definedName name="_Hlt57100961" localSheetId="4">'Distribucion Programas I'!#REF!</definedName>
    <definedName name="_Hlt57100961" localSheetId="3">'Distribucion Programas I '!#REF!</definedName>
    <definedName name="_Hlt57100961" localSheetId="5">'Distribucion Programas II '!#REF!</definedName>
    <definedName name="_Hlt57100964" localSheetId="4">'Distribucion Programas I'!#REF!</definedName>
    <definedName name="_Hlt57100964" localSheetId="3">'Distribucion Programas I '!#REF!</definedName>
    <definedName name="_Hlt57100964" localSheetId="5">'Distribucion Programas II '!#REF!</definedName>
    <definedName name="_Hlt57100967" localSheetId="4">'Distribucion Programas I'!#REF!</definedName>
    <definedName name="_Hlt57100967" localSheetId="3">'Distribucion Programas I '!#REF!</definedName>
    <definedName name="_Hlt57100967" localSheetId="5">'Distribucion Programas II '!#REF!</definedName>
    <definedName name="_Hlt57100969" localSheetId="4">'Distribucion Programas I'!#REF!</definedName>
    <definedName name="_Hlt57100969" localSheetId="3">'Distribucion Programas I '!#REF!</definedName>
    <definedName name="_Hlt57100969" localSheetId="5">'Distribucion Programas II '!#REF!</definedName>
    <definedName name="_Hlt57100971" localSheetId="4">'Distribucion Programas I'!#REF!</definedName>
    <definedName name="_Hlt57100971" localSheetId="3">'Distribucion Programas I '!#REF!</definedName>
    <definedName name="_Hlt57100971" localSheetId="5">'Distribucion Programas II '!#REF!</definedName>
    <definedName name="_Hlt57100974" localSheetId="4">'Distribucion Programas I'!#REF!</definedName>
    <definedName name="_Hlt57100974" localSheetId="3">'Distribucion Programas I '!#REF!</definedName>
    <definedName name="_Hlt57100974" localSheetId="5">'Distribucion Programas II '!#REF!</definedName>
    <definedName name="_Hlt57100984" localSheetId="4">'Distribucion Programas I'!#REF!</definedName>
    <definedName name="_Hlt57100984" localSheetId="3">'Distribucion Programas I '!#REF!</definedName>
    <definedName name="_Hlt57100984" localSheetId="5">'Distribucion Programas II '!#REF!</definedName>
    <definedName name="_Hlt57100987" localSheetId="4">'Distribucion Programas I'!#REF!</definedName>
    <definedName name="_Hlt57100987" localSheetId="3">'Distribucion Programas I '!#REF!</definedName>
    <definedName name="_Hlt57100987" localSheetId="5">'Distribucion Programas II '!#REF!</definedName>
    <definedName name="_Hlt57100988" localSheetId="4">'Distribucion Programas I'!#REF!</definedName>
    <definedName name="_Hlt57100988" localSheetId="3">'Distribucion Programas I '!#REF!</definedName>
    <definedName name="_Hlt57100988" localSheetId="5">'Distribucion Programas II '!#REF!</definedName>
    <definedName name="_Hlt57100990" localSheetId="4">'Distribucion Programas I'!#REF!</definedName>
    <definedName name="_Hlt57100990" localSheetId="3">'Distribucion Programas I '!#REF!</definedName>
    <definedName name="_Hlt57100990" localSheetId="5">'Distribucion Programas II '!#REF!</definedName>
    <definedName name="_Hlt57100992" localSheetId="4">'Distribucion Programas I'!#REF!</definedName>
    <definedName name="_Hlt57100992" localSheetId="3">'Distribucion Programas I '!#REF!</definedName>
    <definedName name="_Hlt57100992" localSheetId="5">'Distribucion Programas II '!#REF!</definedName>
    <definedName name="_Hlt57100995" localSheetId="4">'Distribucion Programas I'!#REF!</definedName>
    <definedName name="_Hlt57100995" localSheetId="3">'Distribucion Programas I '!#REF!</definedName>
    <definedName name="_Hlt57100995" localSheetId="5">'Distribucion Programas II '!#REF!</definedName>
    <definedName name="_Hlt57100997" localSheetId="4">'Distribucion Programas I'!#REF!</definedName>
    <definedName name="_Hlt57100997" localSheetId="3">'Distribucion Programas I '!#REF!</definedName>
    <definedName name="_Hlt57100997" localSheetId="5">'Distribucion Programas II '!#REF!</definedName>
    <definedName name="_Hlt57101042" localSheetId="4">'Distribucion Programas I'!#REF!</definedName>
    <definedName name="_Hlt57101042" localSheetId="3">'Distribucion Programas I '!#REF!</definedName>
    <definedName name="_Hlt57101042" localSheetId="5">'Distribucion Programas II '!#REF!</definedName>
    <definedName name="_Hlt57101046" localSheetId="4">'Distribucion Programas I'!#REF!</definedName>
    <definedName name="_Hlt57101046" localSheetId="3">'Distribucion Programas I '!#REF!</definedName>
    <definedName name="_Hlt57101046" localSheetId="5">'Distribucion Programas II '!#REF!</definedName>
    <definedName name="_Hlt57101048" localSheetId="4">'Distribucion Programas I'!#REF!</definedName>
    <definedName name="_Hlt57101048" localSheetId="3">'Distribucion Programas I '!#REF!</definedName>
    <definedName name="_Hlt57101048" localSheetId="5">'Distribucion Programas II '!#REF!</definedName>
    <definedName name="_Hlt57101051" localSheetId="4">'Distribucion Programas I'!#REF!</definedName>
    <definedName name="_Hlt57101051" localSheetId="3">'Distribucion Programas I '!#REF!</definedName>
    <definedName name="_Hlt57101051" localSheetId="5">'Distribucion Programas II '!#REF!</definedName>
    <definedName name="_Hlt57101054" localSheetId="4">'Distribucion Programas I'!#REF!</definedName>
    <definedName name="_Hlt57101054" localSheetId="3">'Distribucion Programas I '!#REF!</definedName>
    <definedName name="_Hlt57101054" localSheetId="5">'Distribucion Programas II '!#REF!</definedName>
    <definedName name="_Hlt57101057" localSheetId="4">'Distribucion Programas I'!#REF!</definedName>
    <definedName name="_Hlt57101057" localSheetId="3">'Distribucion Programas I '!#REF!</definedName>
    <definedName name="_Hlt57101057" localSheetId="5">'Distribucion Programas II '!#REF!</definedName>
    <definedName name="_Hlt57101061" localSheetId="4">'Distribucion Programas I'!#REF!</definedName>
    <definedName name="_Hlt57101061" localSheetId="3">'Distribucion Programas I '!#REF!</definedName>
    <definedName name="_Hlt57101061" localSheetId="5">'Distribucion Programas II '!#REF!</definedName>
    <definedName name="_Hlt57101064" localSheetId="4">'Distribucion Programas I'!#REF!</definedName>
    <definedName name="_Hlt57101064" localSheetId="3">'Distribucion Programas I '!#REF!</definedName>
    <definedName name="_Hlt57101064" localSheetId="5">'Distribucion Programas II '!#REF!</definedName>
    <definedName name="_Hlt57101066" localSheetId="4">'Distribucion Programas I'!#REF!</definedName>
    <definedName name="_Hlt57101066" localSheetId="3">'Distribucion Programas I '!#REF!</definedName>
    <definedName name="_Hlt57101066" localSheetId="5">'Distribucion Programas II '!#REF!</definedName>
    <definedName name="_Hlt57101069" localSheetId="4">'Distribucion Programas I'!#REF!</definedName>
    <definedName name="_Hlt57101069" localSheetId="3">'Distribucion Programas I '!#REF!</definedName>
    <definedName name="_Hlt57101069" localSheetId="5">'Distribucion Programas II '!#REF!</definedName>
    <definedName name="_Hlt57101073" localSheetId="4">'Distribucion Programas I'!#REF!</definedName>
    <definedName name="_Hlt57101073" localSheetId="3">'Distribucion Programas I '!#REF!</definedName>
    <definedName name="_Hlt57101073" localSheetId="5">'Distribucion Programas II '!#REF!</definedName>
    <definedName name="_Hlt57101076" localSheetId="4">'Distribucion Programas I'!#REF!</definedName>
    <definedName name="_Hlt57101076" localSheetId="3">'Distribucion Programas I '!#REF!</definedName>
    <definedName name="_Hlt57101076" localSheetId="5">'Distribucion Programas II '!#REF!</definedName>
    <definedName name="_Hlt57101080" localSheetId="4">'Distribucion Programas I'!#REF!</definedName>
    <definedName name="_Hlt57101080" localSheetId="3">'Distribucion Programas I '!#REF!</definedName>
    <definedName name="_Hlt57101080" localSheetId="5">'Distribucion Programas II '!#REF!</definedName>
    <definedName name="_Hlt57101084" localSheetId="4">'Distribucion Programas I'!#REF!</definedName>
    <definedName name="_Hlt57101084" localSheetId="3">'Distribucion Programas I '!#REF!</definedName>
    <definedName name="_Hlt57101084" localSheetId="5">'Distribucion Programas II '!#REF!</definedName>
    <definedName name="_Hlt57101086" localSheetId="4">'Distribucion Programas I'!#REF!</definedName>
    <definedName name="_Hlt57101086" localSheetId="3">'Distribucion Programas I '!#REF!</definedName>
    <definedName name="_Hlt57101086" localSheetId="5">'Distribucion Programas II '!#REF!</definedName>
    <definedName name="_Hlt57101088" localSheetId="4">'Distribucion Programas I'!#REF!</definedName>
    <definedName name="_Hlt57101088" localSheetId="3">'Distribucion Programas I '!#REF!</definedName>
    <definedName name="_Hlt57101088" localSheetId="5">'Distribucion Programas II '!#REF!</definedName>
    <definedName name="_Hlt57101091" localSheetId="4">'Distribucion Programas I'!#REF!</definedName>
    <definedName name="_Hlt57101091" localSheetId="3">'Distribucion Programas I '!#REF!</definedName>
    <definedName name="_Hlt57101091" localSheetId="5">'Distribucion Programas II '!#REF!</definedName>
    <definedName name="_Hlt57101093" localSheetId="4">'Distribucion Programas I'!#REF!</definedName>
    <definedName name="_Hlt57101093" localSheetId="3">'Distribucion Programas I '!#REF!</definedName>
    <definedName name="_Hlt57101093" localSheetId="5">'Distribucion Programas II '!#REF!</definedName>
    <definedName name="_Hlt57101098" localSheetId="4">'Distribucion Programas I'!#REF!</definedName>
    <definedName name="_Hlt57101098" localSheetId="3">'Distribucion Programas I '!#REF!</definedName>
    <definedName name="_Hlt57101098" localSheetId="5">'Distribucion Programas II '!#REF!</definedName>
    <definedName name="_Hlt57101102" localSheetId="4">'Distribucion Programas I'!#REF!</definedName>
    <definedName name="_Hlt57101102" localSheetId="3">'Distribucion Programas I '!#REF!</definedName>
    <definedName name="_Hlt57101102" localSheetId="5">'Distribucion Programas II '!#REF!</definedName>
    <definedName name="_Hlt57101104" localSheetId="4">'Distribucion Programas I'!#REF!</definedName>
    <definedName name="_Hlt57101104" localSheetId="3">'Distribucion Programas I '!#REF!</definedName>
    <definedName name="_Hlt57101104" localSheetId="5">'Distribucion Programas II '!#REF!</definedName>
    <definedName name="_Hlt57101127" localSheetId="4">'Distribucion Programas I'!#REF!</definedName>
    <definedName name="_Hlt57101127" localSheetId="3">'Distribucion Programas I '!#REF!</definedName>
    <definedName name="_Hlt57101127" localSheetId="5">'Distribucion Programas II '!#REF!</definedName>
    <definedName name="_Hlt57101131" localSheetId="4">'Distribucion Programas I'!#REF!</definedName>
    <definedName name="_Hlt57101131" localSheetId="3">'Distribucion Programas I '!#REF!</definedName>
    <definedName name="_Hlt57101131" localSheetId="5">'Distribucion Programas II '!#REF!</definedName>
    <definedName name="_Hlt57101134" localSheetId="4">'Distribucion Programas I'!#REF!</definedName>
    <definedName name="_Hlt57101134" localSheetId="3">'Distribucion Programas I '!#REF!</definedName>
    <definedName name="_Hlt57101134" localSheetId="5">'Distribucion Programas II '!#REF!</definedName>
    <definedName name="_Hlt57101150" localSheetId="4">'Distribucion Programas I'!#REF!</definedName>
    <definedName name="_Hlt57101150" localSheetId="3">'Distribucion Programas I '!#REF!</definedName>
    <definedName name="_Hlt57101150" localSheetId="5">'Distribucion Programas II '!#REF!</definedName>
    <definedName name="_Hlt57101152" localSheetId="4">'Distribucion Programas I'!#REF!</definedName>
    <definedName name="_Hlt57101152" localSheetId="3">'Distribucion Programas I '!#REF!</definedName>
    <definedName name="_Hlt57101152" localSheetId="5">'Distribucion Programas II '!#REF!</definedName>
    <definedName name="_Hlt57101156" localSheetId="4">'Distribucion Programas I'!#REF!</definedName>
    <definedName name="_Hlt57101156" localSheetId="3">'Distribucion Programas I '!#REF!</definedName>
    <definedName name="_Hlt57101156" localSheetId="5">'Distribucion Programas II '!#REF!</definedName>
    <definedName name="_Hlt57101158" localSheetId="4">'Distribucion Programas I'!#REF!</definedName>
    <definedName name="_Hlt57101158" localSheetId="3">'Distribucion Programas I '!#REF!</definedName>
    <definedName name="_Hlt57101158" localSheetId="5">'Distribucion Programas II '!#REF!</definedName>
    <definedName name="_Hlt57101161" localSheetId="4">'Distribucion Programas I'!#REF!</definedName>
    <definedName name="_Hlt57101161" localSheetId="3">'Distribucion Programas I '!#REF!</definedName>
    <definedName name="_Hlt57101161" localSheetId="5">'Distribucion Programas II '!#REF!</definedName>
    <definedName name="_Hlt57101167" localSheetId="4">'Distribucion Programas I'!#REF!</definedName>
    <definedName name="_Hlt57101167" localSheetId="3">'Distribucion Programas I '!#REF!</definedName>
    <definedName name="_Hlt57101167" localSheetId="5">'Distribucion Programas II '!#REF!</definedName>
    <definedName name="_Hlt57101170" localSheetId="4">'Distribucion Programas I'!#REF!</definedName>
    <definedName name="_Hlt57101170" localSheetId="3">'Distribucion Programas I '!#REF!</definedName>
    <definedName name="_Hlt57101170" localSheetId="5">'Distribucion Programas II '!#REF!</definedName>
    <definedName name="_Hlt57101172" localSheetId="4">'Distribucion Programas I'!#REF!</definedName>
    <definedName name="_Hlt57101172" localSheetId="3">'Distribucion Programas I '!#REF!</definedName>
    <definedName name="_Hlt57101172" localSheetId="5">'Distribucion Programas II '!#REF!</definedName>
    <definedName name="_Hlt57101175" localSheetId="4">'Distribucion Programas I'!#REF!</definedName>
    <definedName name="_Hlt57101175" localSheetId="3">'Distribucion Programas I '!#REF!</definedName>
    <definedName name="_Hlt57101175" localSheetId="5">'Distribucion Programas II '!#REF!</definedName>
    <definedName name="_Hlt57101177" localSheetId="4">'Distribucion Programas I'!#REF!</definedName>
    <definedName name="_Hlt57101177" localSheetId="3">'Distribucion Programas I '!#REF!</definedName>
    <definedName name="_Hlt57101177" localSheetId="5">'Distribucion Programas II '!#REF!</definedName>
    <definedName name="_Hlt57101179" localSheetId="4">'Distribucion Programas I'!#REF!</definedName>
    <definedName name="_Hlt57101179" localSheetId="3">'Distribucion Programas I '!#REF!</definedName>
    <definedName name="_Hlt57101179" localSheetId="5">'Distribucion Programas II '!#REF!</definedName>
    <definedName name="_Hlt57101181" localSheetId="4">'Distribucion Programas I'!#REF!</definedName>
    <definedName name="_Hlt57101181" localSheetId="3">'Distribucion Programas I '!#REF!</definedName>
    <definedName name="_Hlt57101181" localSheetId="5">'Distribucion Programas II '!#REF!</definedName>
    <definedName name="_Hlt57101185" localSheetId="4">'Distribucion Programas I'!#REF!</definedName>
    <definedName name="_Hlt57101185" localSheetId="3">'Distribucion Programas I '!#REF!</definedName>
    <definedName name="_Hlt57101185" localSheetId="5">'Distribucion Programas II '!#REF!</definedName>
    <definedName name="_Hlt57101189" localSheetId="4">'Distribucion Programas I'!#REF!</definedName>
    <definedName name="_Hlt57101189" localSheetId="3">'Distribucion Programas I '!#REF!</definedName>
    <definedName name="_Hlt57101189" localSheetId="5">'Distribucion Programas II '!#REF!</definedName>
    <definedName name="_Hlt57101193" localSheetId="4">'Distribucion Programas I'!#REF!</definedName>
    <definedName name="_Hlt57101193" localSheetId="3">'Distribucion Programas I '!#REF!</definedName>
    <definedName name="_Hlt57101193" localSheetId="5">'Distribucion Programas II '!#REF!</definedName>
    <definedName name="_Hlt57101195" localSheetId="4">'Distribucion Programas I'!#REF!</definedName>
    <definedName name="_Hlt57101195" localSheetId="3">'Distribucion Programas I '!#REF!</definedName>
    <definedName name="_Hlt57101195" localSheetId="5">'Distribucion Programas II '!#REF!</definedName>
    <definedName name="_Hlt57101197" localSheetId="4">'Distribucion Programas I'!#REF!</definedName>
    <definedName name="_Hlt57101197" localSheetId="3">'Distribucion Programas I '!#REF!</definedName>
    <definedName name="_Hlt57101197" localSheetId="5">'Distribucion Programas II '!#REF!</definedName>
    <definedName name="_Hlt57101200" localSheetId="4">'Distribucion Programas I'!#REF!</definedName>
    <definedName name="_Hlt57101200" localSheetId="3">'Distribucion Programas I '!#REF!</definedName>
    <definedName name="_Hlt57101200" localSheetId="5">'Distribucion Programas II '!#REF!</definedName>
    <definedName name="_Hlt57101202" localSheetId="4">'Distribucion Programas I'!#REF!</definedName>
    <definedName name="_Hlt57101202" localSheetId="3">'Distribucion Programas I '!#REF!</definedName>
    <definedName name="_Hlt57101202" localSheetId="5">'Distribucion Programas II '!#REF!</definedName>
    <definedName name="_Hlt57101204" localSheetId="4">'Distribucion Programas I'!#REF!</definedName>
    <definedName name="_Hlt57101204" localSheetId="3">'Distribucion Programas I '!#REF!</definedName>
    <definedName name="_Hlt57101204" localSheetId="5">'Distribucion Programas II '!#REF!</definedName>
    <definedName name="_Hlt57101207" localSheetId="4">'Distribucion Programas I'!#REF!</definedName>
    <definedName name="_Hlt57101207" localSheetId="3">'Distribucion Programas I '!#REF!</definedName>
    <definedName name="_Hlt57101207" localSheetId="5">'Distribucion Programas II '!#REF!</definedName>
    <definedName name="_Hlt57101209" localSheetId="4">'Distribucion Programas I'!#REF!</definedName>
    <definedName name="_Hlt57101209" localSheetId="3">'Distribucion Programas I '!#REF!</definedName>
    <definedName name="_Hlt57101209" localSheetId="5">'Distribucion Programas II '!#REF!</definedName>
    <definedName name="_Hlt57101212" localSheetId="4">'Distribucion Programas I'!#REF!</definedName>
    <definedName name="_Hlt57101212" localSheetId="3">'Distribucion Programas I '!#REF!</definedName>
    <definedName name="_Hlt57101212" localSheetId="5">'Distribucion Programas II '!#REF!</definedName>
    <definedName name="_Hlt57101215" localSheetId="4">'Distribucion Programas I'!#REF!</definedName>
    <definedName name="_Hlt57101215" localSheetId="3">'Distribucion Programas I '!#REF!</definedName>
    <definedName name="_Hlt57101215" localSheetId="5">'Distribucion Programas II '!#REF!</definedName>
    <definedName name="_Hlt57101219" localSheetId="4">'Distribucion Programas I'!#REF!</definedName>
    <definedName name="_Hlt57101219" localSheetId="3">'Distribucion Programas I '!#REF!</definedName>
    <definedName name="_Hlt57101219" localSheetId="5">'Distribucion Programas II '!#REF!</definedName>
    <definedName name="_Hlt57101221" localSheetId="4">'Distribucion Programas I'!#REF!</definedName>
    <definedName name="_Hlt57101221" localSheetId="3">'Distribucion Programas I '!#REF!</definedName>
    <definedName name="_Hlt57101221" localSheetId="5">'Distribucion Programas II '!#REF!</definedName>
    <definedName name="_Hlt57101223" localSheetId="4">'Distribucion Programas I'!#REF!</definedName>
    <definedName name="_Hlt57101223" localSheetId="3">'Distribucion Programas I '!#REF!</definedName>
    <definedName name="_Hlt57101223" localSheetId="5">'Distribucion Programas II '!#REF!</definedName>
    <definedName name="_Hlt57101225" localSheetId="4">'Distribucion Programas I'!#REF!</definedName>
    <definedName name="_Hlt57101225" localSheetId="3">'Distribucion Programas I '!#REF!</definedName>
    <definedName name="_Hlt57101225" localSheetId="5">'Distribucion Programas II '!#REF!</definedName>
    <definedName name="_Hlt57101227" localSheetId="4">'Distribucion Programas I'!#REF!</definedName>
    <definedName name="_Hlt57101227" localSheetId="3">'Distribucion Programas I '!#REF!</definedName>
    <definedName name="_Hlt57101227" localSheetId="5">'Distribucion Programas II '!#REF!</definedName>
    <definedName name="_Hlt57101229" localSheetId="4">'Distribucion Programas I'!#REF!</definedName>
    <definedName name="_Hlt57101229" localSheetId="3">'Distribucion Programas I '!#REF!</definedName>
    <definedName name="_Hlt57101229" localSheetId="5">'Distribucion Programas II '!#REF!</definedName>
    <definedName name="_Hlt57101233" localSheetId="4">'Distribucion Programas I'!#REF!</definedName>
    <definedName name="_Hlt57101233" localSheetId="3">'Distribucion Programas I '!#REF!</definedName>
    <definedName name="_Hlt57101233" localSheetId="5">'Distribucion Programas II '!#REF!</definedName>
    <definedName name="_Hlt57101236" localSheetId="4">'Distribucion Programas I'!#REF!</definedName>
    <definedName name="_Hlt57101236" localSheetId="3">'Distribucion Programas I '!#REF!</definedName>
    <definedName name="_Hlt57101236" localSheetId="5">'Distribucion Programas II '!#REF!</definedName>
    <definedName name="_Hlt57101238" localSheetId="4">'Distribucion Programas I'!#REF!</definedName>
    <definedName name="_Hlt57101238" localSheetId="3">'Distribucion Programas I '!#REF!</definedName>
    <definedName name="_Hlt57101238" localSheetId="5">'Distribucion Programas II '!#REF!</definedName>
    <definedName name="_Hlt57101240" localSheetId="4">'Distribucion Programas I'!#REF!</definedName>
    <definedName name="_Hlt57101240" localSheetId="3">'Distribucion Programas I '!#REF!</definedName>
    <definedName name="_Hlt57101240" localSheetId="5">'Distribucion Programas II '!#REF!</definedName>
    <definedName name="_Hlt57101243" localSheetId="4">'Distribucion Programas I'!#REF!</definedName>
    <definedName name="_Hlt57101243" localSheetId="3">'Distribucion Programas I '!#REF!</definedName>
    <definedName name="_Hlt57101243" localSheetId="5">'Distribucion Programas II '!#REF!</definedName>
    <definedName name="_Hlt57101245" localSheetId="4">'Distribucion Programas I'!#REF!</definedName>
    <definedName name="_Hlt57101245" localSheetId="3">'Distribucion Programas I '!#REF!</definedName>
    <definedName name="_Hlt57101245" localSheetId="5">'Distribucion Programas II '!#REF!</definedName>
    <definedName name="_Hlt57101249" localSheetId="4">'Distribucion Programas I'!#REF!</definedName>
    <definedName name="_Hlt57101249" localSheetId="3">'Distribucion Programas I '!#REF!</definedName>
    <definedName name="_Hlt57101249" localSheetId="5">'Distribucion Programas II '!#REF!</definedName>
    <definedName name="_Hlt57101251" localSheetId="4">'Distribucion Programas I'!#REF!</definedName>
    <definedName name="_Hlt57101251" localSheetId="3">'Distribucion Programas I '!#REF!</definedName>
    <definedName name="_Hlt57101251" localSheetId="5">'Distribucion Programas II '!#REF!</definedName>
    <definedName name="_Hlt57101263" localSheetId="4">'Distribucion Programas I'!#REF!</definedName>
    <definedName name="_Hlt57101263" localSheetId="3">'Distribucion Programas I '!#REF!</definedName>
    <definedName name="_Hlt57101263" localSheetId="5">'Distribucion Programas II '!#REF!</definedName>
    <definedName name="_Hlt57101266" localSheetId="4">'Distribucion Programas I'!#REF!</definedName>
    <definedName name="_Hlt57101266" localSheetId="3">'Distribucion Programas I '!#REF!</definedName>
    <definedName name="_Hlt57101266" localSheetId="5">'Distribucion Programas II '!#REF!</definedName>
    <definedName name="_Hlt57101289" localSheetId="4">'Distribucion Programas I'!#REF!</definedName>
    <definedName name="_Hlt57101289" localSheetId="3">'Distribucion Programas I '!#REF!</definedName>
    <definedName name="_Hlt57101289" localSheetId="5">'Distribucion Programas II '!#REF!</definedName>
    <definedName name="_Hlt57101292" localSheetId="4">'Distribucion Programas I'!#REF!</definedName>
    <definedName name="_Hlt57101292" localSheetId="3">'Distribucion Programas I '!#REF!</definedName>
    <definedName name="_Hlt57101292" localSheetId="5">'Distribucion Programas II '!#REF!</definedName>
    <definedName name="_Hlt57101314" localSheetId="4">'Distribucion Programas I'!#REF!</definedName>
    <definedName name="_Hlt57101314" localSheetId="3">'Distribucion Programas I '!#REF!</definedName>
    <definedName name="_Hlt57101314" localSheetId="5">'Distribucion Programas II '!#REF!</definedName>
    <definedName name="_Hlt57101318" localSheetId="4">'Distribucion Programas I'!#REF!</definedName>
    <definedName name="_Hlt57101318" localSheetId="3">'Distribucion Programas I '!#REF!</definedName>
    <definedName name="_Hlt57101318" localSheetId="5">'Distribucion Programas II '!#REF!</definedName>
    <definedName name="_Hlt57101325" localSheetId="4">'Distribucion Programas I'!#REF!</definedName>
    <definedName name="_Hlt57101325" localSheetId="3">'Distribucion Programas I '!#REF!</definedName>
    <definedName name="_Hlt57101325" localSheetId="5">'Distribucion Programas II '!#REF!</definedName>
    <definedName name="_Hlt57101327" localSheetId="4">'Distribucion Programas I'!#REF!</definedName>
    <definedName name="_Hlt57101327" localSheetId="3">'Distribucion Programas I '!#REF!</definedName>
    <definedName name="_Hlt57101327" localSheetId="5">'Distribucion Programas II '!#REF!</definedName>
    <definedName name="_Hlt57101330" localSheetId="4">'Distribucion Programas I'!#REF!</definedName>
    <definedName name="_Hlt57101330" localSheetId="3">'Distribucion Programas I '!#REF!</definedName>
    <definedName name="_Hlt57101330" localSheetId="5">'Distribucion Programas II '!#REF!</definedName>
    <definedName name="_Hlt57101332" localSheetId="4">'Distribucion Programas I'!#REF!</definedName>
    <definedName name="_Hlt57101332" localSheetId="3">'Distribucion Programas I '!#REF!</definedName>
    <definedName name="_Hlt57101332" localSheetId="5">'Distribucion Programas II '!#REF!</definedName>
    <definedName name="_Hlt57101335" localSheetId="4">'Distribucion Programas I'!#REF!</definedName>
    <definedName name="_Hlt57101335" localSheetId="3">'Distribucion Programas I '!#REF!</definedName>
    <definedName name="_Hlt57101335" localSheetId="5">'Distribucion Programas II '!#REF!</definedName>
    <definedName name="_Hlt57101339" localSheetId="4">'Distribucion Programas I'!#REF!</definedName>
    <definedName name="_Hlt57101339" localSheetId="3">'Distribucion Programas I '!#REF!</definedName>
    <definedName name="_Hlt57101339" localSheetId="5">'Distribucion Programas II '!#REF!</definedName>
    <definedName name="_Hlt57101341" localSheetId="4">'Distribucion Programas I'!#REF!</definedName>
    <definedName name="_Hlt57101341" localSheetId="3">'Distribucion Programas I '!#REF!</definedName>
    <definedName name="_Hlt57101341" localSheetId="5">'Distribucion Programas II '!#REF!</definedName>
    <definedName name="_Hlt57101344" localSheetId="4">'Distribucion Programas I'!#REF!</definedName>
    <definedName name="_Hlt57101344" localSheetId="3">'Distribucion Programas I '!#REF!</definedName>
    <definedName name="_Hlt57101344" localSheetId="5">'Distribucion Programas II '!#REF!</definedName>
    <definedName name="_Hlt57101346" localSheetId="4">'Distribucion Programas I'!#REF!</definedName>
    <definedName name="_Hlt57101346" localSheetId="3">'Distribucion Programas I '!#REF!</definedName>
    <definedName name="_Hlt57101346" localSheetId="5">'Distribucion Programas II '!#REF!</definedName>
    <definedName name="_Hlt57101348" localSheetId="4">'Distribucion Programas I'!#REF!</definedName>
    <definedName name="_Hlt57101348" localSheetId="3">'Distribucion Programas I '!#REF!</definedName>
    <definedName name="_Hlt57101348" localSheetId="5">'Distribucion Programas II '!#REF!</definedName>
    <definedName name="_Hlt57101351" localSheetId="4">'Distribucion Programas I'!#REF!</definedName>
    <definedName name="_Hlt57101351" localSheetId="3">'Distribucion Programas I '!#REF!</definedName>
    <definedName name="_Hlt57101351" localSheetId="5">'Distribucion Programas II '!#REF!</definedName>
    <definedName name="_Hlt57101353" localSheetId="4">'Distribucion Programas I'!#REF!</definedName>
    <definedName name="_Hlt57101353" localSheetId="3">'Distribucion Programas I '!#REF!</definedName>
    <definedName name="_Hlt57101353" localSheetId="5">'Distribucion Programas II '!#REF!</definedName>
    <definedName name="_Hlt57101355" localSheetId="4">'Distribucion Programas I'!#REF!</definedName>
    <definedName name="_Hlt57101355" localSheetId="3">'Distribucion Programas I '!#REF!</definedName>
    <definedName name="_Hlt57101355" localSheetId="5">'Distribucion Programas II '!#REF!</definedName>
    <definedName name="_Hlt57101357" localSheetId="4">'Distribucion Programas I'!#REF!</definedName>
    <definedName name="_Hlt57101357" localSheetId="3">'Distribucion Programas I '!#REF!</definedName>
    <definedName name="_Hlt57101357" localSheetId="5">'Distribucion Programas II '!#REF!</definedName>
    <definedName name="_Hlt57101360" localSheetId="4">'Distribucion Programas I'!#REF!</definedName>
    <definedName name="_Hlt57101360" localSheetId="3">'Distribucion Programas I '!#REF!</definedName>
    <definedName name="_Hlt57101360" localSheetId="5">'Distribucion Programas II '!#REF!</definedName>
    <definedName name="_Hlt57101362" localSheetId="4">'Distribucion Programas I'!#REF!</definedName>
    <definedName name="_Hlt57101362" localSheetId="3">'Distribucion Programas I '!#REF!</definedName>
    <definedName name="_Hlt57101362" localSheetId="5">'Distribucion Programas II '!#REF!</definedName>
    <definedName name="_Hlt57101365" localSheetId="4">'Distribucion Programas I'!#REF!</definedName>
    <definedName name="_Hlt57101365" localSheetId="3">'Distribucion Programas I '!#REF!</definedName>
    <definedName name="_Hlt57101365" localSheetId="5">'Distribucion Programas II '!#REF!</definedName>
    <definedName name="_Hlt57101367" localSheetId="4">'Distribucion Programas I'!#REF!</definedName>
    <definedName name="_Hlt57101367" localSheetId="3">'Distribucion Programas I '!#REF!</definedName>
    <definedName name="_Hlt57101367" localSheetId="5">'Distribucion Programas II '!#REF!</definedName>
    <definedName name="_Hlt57101369" localSheetId="4">'Distribucion Programas I'!#REF!</definedName>
    <definedName name="_Hlt57101369" localSheetId="3">'Distribucion Programas I '!#REF!</definedName>
    <definedName name="_Hlt57101369" localSheetId="5">'Distribucion Programas II '!#REF!</definedName>
    <definedName name="_Hlt57101372" localSheetId="4">'Distribucion Programas I'!#REF!</definedName>
    <definedName name="_Hlt57101372" localSheetId="3">'Distribucion Programas I '!#REF!</definedName>
    <definedName name="_Hlt57101372" localSheetId="5">'Distribucion Programas II '!#REF!</definedName>
    <definedName name="_Hlt57101374" localSheetId="4">'Distribucion Programas I'!#REF!</definedName>
    <definedName name="_Hlt57101374" localSheetId="3">'Distribucion Programas I '!#REF!</definedName>
    <definedName name="_Hlt57101374" localSheetId="5">'Distribucion Programas II '!#REF!</definedName>
    <definedName name="_Hlt57101377" localSheetId="4">'Distribucion Programas I'!#REF!</definedName>
    <definedName name="_Hlt57101377" localSheetId="3">'Distribucion Programas I '!#REF!</definedName>
    <definedName name="_Hlt57101377" localSheetId="5">'Distribucion Programas II '!#REF!</definedName>
    <definedName name="_Hlt57101379" localSheetId="4">'Distribucion Programas I'!#REF!</definedName>
    <definedName name="_Hlt57101379" localSheetId="3">'Distribucion Programas I '!#REF!</definedName>
    <definedName name="_Hlt57101379" localSheetId="5">'Distribucion Programas II '!#REF!</definedName>
    <definedName name="_Hlt57101381" localSheetId="4">'Distribucion Programas I'!#REF!</definedName>
    <definedName name="_Hlt57101381" localSheetId="3">'Distribucion Programas I '!#REF!</definedName>
    <definedName name="_Hlt57101381" localSheetId="5">'Distribucion Programas II '!#REF!</definedName>
    <definedName name="_Hlt57101385" localSheetId="4">'Distribucion Programas I'!#REF!</definedName>
    <definedName name="_Hlt57101385" localSheetId="3">'Distribucion Programas I '!#REF!</definedName>
    <definedName name="_Hlt57101385" localSheetId="5">'Distribucion Programas II '!#REF!</definedName>
    <definedName name="_Hlt57101388" localSheetId="4">'Distribucion Programas I'!#REF!</definedName>
    <definedName name="_Hlt57101388" localSheetId="3">'Distribucion Programas I '!#REF!</definedName>
    <definedName name="_Hlt57101388" localSheetId="5">'Distribucion Programas II '!#REF!</definedName>
    <definedName name="_Hlt57101390" localSheetId="4">'Distribucion Programas I'!#REF!</definedName>
    <definedName name="_Hlt57101390" localSheetId="3">'Distribucion Programas I '!#REF!</definedName>
    <definedName name="_Hlt57101390" localSheetId="5">'Distribucion Programas II '!#REF!</definedName>
    <definedName name="_Hlt57101392" localSheetId="4">'Distribucion Programas I'!#REF!</definedName>
    <definedName name="_Hlt57101392" localSheetId="3">'Distribucion Programas I '!#REF!</definedName>
    <definedName name="_Hlt57101392" localSheetId="5">'Distribucion Programas II '!#REF!</definedName>
    <definedName name="_Hlt57101395" localSheetId="4">'Distribucion Programas I'!#REF!</definedName>
    <definedName name="_Hlt57101395" localSheetId="3">'Distribucion Programas I '!#REF!</definedName>
    <definedName name="_Hlt57101395" localSheetId="5">'Distribucion Programas II '!#REF!</definedName>
    <definedName name="_Hlt57101398" localSheetId="4">'Distribucion Programas I'!#REF!</definedName>
    <definedName name="_Hlt57101398" localSheetId="3">'Distribucion Programas I '!#REF!</definedName>
    <definedName name="_Hlt57101398" localSheetId="5">'Distribucion Programas II '!#REF!</definedName>
    <definedName name="_Hlt57101400" localSheetId="4">'Distribucion Programas I'!#REF!</definedName>
    <definedName name="_Hlt57101400" localSheetId="3">'Distribucion Programas I '!#REF!</definedName>
    <definedName name="_Hlt57101400" localSheetId="5">'Distribucion Programas II '!#REF!</definedName>
    <definedName name="_Hlt57101402" localSheetId="4">'Distribucion Programas I'!#REF!</definedName>
    <definedName name="_Hlt57101402" localSheetId="3">'Distribucion Programas I '!#REF!</definedName>
    <definedName name="_Hlt57101402" localSheetId="5">'Distribucion Programas II '!#REF!</definedName>
    <definedName name="_Hlt57101404" localSheetId="4">'Distribucion Programas I'!#REF!</definedName>
    <definedName name="_Hlt57101404" localSheetId="3">'Distribucion Programas I '!#REF!</definedName>
    <definedName name="_Hlt57101404" localSheetId="5">'Distribucion Programas II '!#REF!</definedName>
    <definedName name="_Hlt57101407" localSheetId="4">'Distribucion Programas I'!#REF!</definedName>
    <definedName name="_Hlt57101407" localSheetId="3">'Distribucion Programas I '!#REF!</definedName>
    <definedName name="_Hlt57101407" localSheetId="5">'Distribucion Programas II '!#REF!</definedName>
    <definedName name="_Hlt57101409" localSheetId="4">'Distribucion Programas I'!#REF!</definedName>
    <definedName name="_Hlt57101409" localSheetId="3">'Distribucion Programas I '!#REF!</definedName>
    <definedName name="_Hlt57101409" localSheetId="5">'Distribucion Programas II '!#REF!</definedName>
    <definedName name="_Hlt57101411" localSheetId="4">'Distribucion Programas I'!#REF!</definedName>
    <definedName name="_Hlt57101411" localSheetId="3">'Distribucion Programas I '!#REF!</definedName>
    <definedName name="_Hlt57101411" localSheetId="5">'Distribucion Programas II '!#REF!</definedName>
    <definedName name="_Hlt57101418" localSheetId="4">'Distribucion Programas I'!#REF!</definedName>
    <definedName name="_Hlt57101418" localSheetId="3">'Distribucion Programas I '!#REF!</definedName>
    <definedName name="_Hlt57101418" localSheetId="5">'Distribucion Programas II '!#REF!</definedName>
    <definedName name="_Hlt57101420" localSheetId="4">'Distribucion Programas I'!#REF!</definedName>
    <definedName name="_Hlt57101420" localSheetId="3">'Distribucion Programas I '!#REF!</definedName>
    <definedName name="_Hlt57101420" localSheetId="5">'Distribucion Programas II '!#REF!</definedName>
    <definedName name="_Hlt57101424" localSheetId="4">'Distribucion Programas I'!#REF!</definedName>
    <definedName name="_Hlt57101424" localSheetId="3">'Distribucion Programas I '!#REF!</definedName>
    <definedName name="_Hlt57101424" localSheetId="5">'Distribucion Programas II '!#REF!</definedName>
    <definedName name="_Hlt57101426" localSheetId="4">'Distribucion Programas I'!#REF!</definedName>
    <definedName name="_Hlt57101426" localSheetId="3">'Distribucion Programas I '!#REF!</definedName>
    <definedName name="_Hlt57101426" localSheetId="5">'Distribucion Programas II '!#REF!</definedName>
    <definedName name="_Hlt57101428" localSheetId="4">'Distribucion Programas I'!#REF!</definedName>
    <definedName name="_Hlt57101428" localSheetId="3">'Distribucion Programas I '!#REF!</definedName>
    <definedName name="_Hlt57101428" localSheetId="5">'Distribucion Programas II '!#REF!</definedName>
    <definedName name="_Hlt57101430" localSheetId="4">'Distribucion Programas I'!#REF!</definedName>
    <definedName name="_Hlt57101430" localSheetId="3">'Distribucion Programas I '!#REF!</definedName>
    <definedName name="_Hlt57101430" localSheetId="5">'Distribucion Programas II '!#REF!</definedName>
    <definedName name="_Hlt57101432" localSheetId="4">'Distribucion Programas I'!#REF!</definedName>
    <definedName name="_Hlt57101432" localSheetId="3">'Distribucion Programas I '!#REF!</definedName>
    <definedName name="_Hlt57101432" localSheetId="5">'Distribucion Programas II '!#REF!</definedName>
    <definedName name="_Hlt57101435" localSheetId="4">'Distribucion Programas I'!#REF!</definedName>
    <definedName name="_Hlt57101435" localSheetId="3">'Distribucion Programas I '!#REF!</definedName>
    <definedName name="_Hlt57101435" localSheetId="5">'Distribucion Programas II '!#REF!</definedName>
    <definedName name="_Hlt57101437" localSheetId="4">'Distribucion Programas I'!#REF!</definedName>
    <definedName name="_Hlt57101437" localSheetId="3">'Distribucion Programas I '!#REF!</definedName>
    <definedName name="_Hlt57101437" localSheetId="5">'Distribucion Programas II '!#REF!</definedName>
    <definedName name="_Hlt57101439" localSheetId="4">'Distribucion Programas I'!#REF!</definedName>
    <definedName name="_Hlt57101439" localSheetId="3">'Distribucion Programas I '!#REF!</definedName>
    <definedName name="_Hlt57101439" localSheetId="5">'Distribucion Programas II '!#REF!</definedName>
    <definedName name="_Hlt57101441" localSheetId="4">'Distribucion Programas I'!#REF!</definedName>
    <definedName name="_Hlt57101441" localSheetId="3">'Distribucion Programas I '!#REF!</definedName>
    <definedName name="_Hlt57101441" localSheetId="5">'Distribucion Programas II '!#REF!</definedName>
    <definedName name="_Hlt57101444" localSheetId="4">'Distribucion Programas I'!#REF!</definedName>
    <definedName name="_Hlt57101444" localSheetId="3">'Distribucion Programas I '!#REF!</definedName>
    <definedName name="_Hlt57101444" localSheetId="5">'Distribucion Programas II '!#REF!</definedName>
    <definedName name="_Hlt57101446" localSheetId="4">'Distribucion Programas I'!#REF!</definedName>
    <definedName name="_Hlt57101446" localSheetId="3">'Distribucion Programas I '!#REF!</definedName>
    <definedName name="_Hlt57101446" localSheetId="5">'Distribucion Programas II '!#REF!</definedName>
    <definedName name="_Hlt57101448" localSheetId="4">'Distribucion Programas I'!#REF!</definedName>
    <definedName name="_Hlt57101448" localSheetId="3">'Distribucion Programas I '!#REF!</definedName>
    <definedName name="_Hlt57101448" localSheetId="5">'Distribucion Programas II '!#REF!</definedName>
    <definedName name="_Hlt57101783" localSheetId="4">'Distribucion Programas I'!#REF!</definedName>
    <definedName name="_Hlt57101783" localSheetId="3">'Distribucion Programas I '!#REF!</definedName>
    <definedName name="_Hlt57101783" localSheetId="5">'Distribucion Programas II '!#REF!</definedName>
    <definedName name="_Hlt57101788" localSheetId="4">'Distribucion Programas I'!#REF!</definedName>
    <definedName name="_Hlt57101788" localSheetId="3">'Distribucion Programas I '!#REF!</definedName>
    <definedName name="_Hlt57101788" localSheetId="5">'Distribucion Programas II '!#REF!</definedName>
    <definedName name="_Hlt57101790" localSheetId="4">'Distribucion Programas I'!#REF!</definedName>
    <definedName name="_Hlt57101790" localSheetId="3">'Distribucion Programas I '!#REF!</definedName>
    <definedName name="_Hlt57101790" localSheetId="5">'Distribucion Programas II '!#REF!</definedName>
    <definedName name="_Hlt57101792" localSheetId="4">'Distribucion Programas I'!#REF!</definedName>
    <definedName name="_Hlt57101792" localSheetId="3">'Distribucion Programas I '!#REF!</definedName>
    <definedName name="_Hlt57101792" localSheetId="5">'Distribucion Programas II '!#REF!</definedName>
    <definedName name="_Hlt57101801" localSheetId="4">'Distribucion Programas I'!#REF!</definedName>
    <definedName name="_Hlt57101801" localSheetId="3">'Distribucion Programas I '!#REF!</definedName>
    <definedName name="_Hlt57101801" localSheetId="5">'Distribucion Programas II '!#REF!</definedName>
    <definedName name="_Hlt57101803" localSheetId="4">'Distribucion Programas I'!#REF!</definedName>
    <definedName name="_Hlt57101803" localSheetId="3">'Distribucion Programas I '!#REF!</definedName>
    <definedName name="_Hlt57101803" localSheetId="5">'Distribucion Programas II '!#REF!</definedName>
    <definedName name="_Hlt57101805" localSheetId="4">'Distribucion Programas I'!#REF!</definedName>
    <definedName name="_Hlt57101805" localSheetId="3">'Distribucion Programas I '!#REF!</definedName>
    <definedName name="_Hlt57101805" localSheetId="5">'Distribucion Programas II '!#REF!</definedName>
    <definedName name="_Hlt57101807" localSheetId="4">'Distribucion Programas I'!#REF!</definedName>
    <definedName name="_Hlt57101807" localSheetId="3">'Distribucion Programas I '!#REF!</definedName>
    <definedName name="_Hlt57101807" localSheetId="5">'Distribucion Programas II '!#REF!</definedName>
    <definedName name="_Hlt57101809" localSheetId="4">'Distribucion Programas I'!#REF!</definedName>
    <definedName name="_Hlt57101809" localSheetId="3">'Distribucion Programas I '!#REF!</definedName>
    <definedName name="_Hlt57101809" localSheetId="5">'Distribucion Programas II '!#REF!</definedName>
    <definedName name="_Hlt57101812" localSheetId="4">'Distribucion Programas I'!#REF!</definedName>
    <definedName name="_Hlt57101812" localSheetId="3">'Distribucion Programas I '!#REF!</definedName>
    <definedName name="_Hlt57101812" localSheetId="5">'Distribucion Programas II '!#REF!</definedName>
    <definedName name="_Hlt57101814" localSheetId="4">'Distribucion Programas I'!#REF!</definedName>
    <definedName name="_Hlt57101814" localSheetId="3">'Distribucion Programas I '!#REF!</definedName>
    <definedName name="_Hlt57101814" localSheetId="5">'Distribucion Programas II '!#REF!</definedName>
    <definedName name="_Hlt57101825" localSheetId="4">'Distribucion Programas I'!#REF!</definedName>
    <definedName name="_Hlt57101825" localSheetId="3">'Distribucion Programas I '!#REF!</definedName>
    <definedName name="_Hlt57101825" localSheetId="5">'Distribucion Programas II '!#REF!</definedName>
    <definedName name="_Hlt57101827" localSheetId="4">'Distribucion Programas I'!#REF!</definedName>
    <definedName name="_Hlt57101827" localSheetId="3">'Distribucion Programas I '!#REF!</definedName>
    <definedName name="_Hlt57101827" localSheetId="5">'Distribucion Programas II '!#REF!</definedName>
    <definedName name="_Hlt57101829" localSheetId="4">'Distribucion Programas I'!#REF!</definedName>
    <definedName name="_Hlt57101829" localSheetId="3">'Distribucion Programas I '!#REF!</definedName>
    <definedName name="_Hlt57101829" localSheetId="5">'Distribucion Programas II '!#REF!</definedName>
    <definedName name="_Hlt57101875" localSheetId="4">'Distribucion Programas I'!#REF!</definedName>
    <definedName name="_Hlt57101875" localSheetId="3">'Distribucion Programas I '!#REF!</definedName>
    <definedName name="_Hlt57101875" localSheetId="5">'Distribucion Programas II '!#REF!</definedName>
    <definedName name="_Hlt57101878" localSheetId="4">'Distribucion Programas I'!#REF!</definedName>
    <definedName name="_Hlt57101878" localSheetId="3">'Distribucion Programas I '!#REF!</definedName>
    <definedName name="_Hlt57101878" localSheetId="5">'Distribucion Programas II '!#REF!</definedName>
    <definedName name="_Hlt57101880" localSheetId="4">'Distribucion Programas I'!#REF!</definedName>
    <definedName name="_Hlt57101880" localSheetId="3">'Distribucion Programas I '!#REF!</definedName>
    <definedName name="_Hlt57101880" localSheetId="5">'Distribucion Programas II '!#REF!</definedName>
    <definedName name="_Hlt57101888" localSheetId="4">'Distribucion Programas I'!#REF!</definedName>
    <definedName name="_Hlt57101888" localSheetId="3">'Distribucion Programas I '!#REF!</definedName>
    <definedName name="_Hlt57101888" localSheetId="5">'Distribucion Programas II '!#REF!</definedName>
    <definedName name="_Hlt57101892" localSheetId="4">'Distribucion Programas I'!#REF!</definedName>
    <definedName name="_Hlt57101892" localSheetId="3">'Distribucion Programas I '!#REF!</definedName>
    <definedName name="_Hlt57101892" localSheetId="5">'Distribucion Programas II '!#REF!</definedName>
    <definedName name="_Hlt57101894" localSheetId="4">'Distribucion Programas I'!#REF!</definedName>
    <definedName name="_Hlt57101894" localSheetId="3">'Distribucion Programas I '!#REF!</definedName>
    <definedName name="_Hlt57101894" localSheetId="5">'Distribucion Programas II '!#REF!</definedName>
    <definedName name="_Hlt57101897" localSheetId="4">'Distribucion Programas I'!#REF!</definedName>
    <definedName name="_Hlt57101897" localSheetId="3">'Distribucion Programas I '!#REF!</definedName>
    <definedName name="_Hlt57101897" localSheetId="5">'Distribucion Programas II '!#REF!</definedName>
    <definedName name="_Hlt57101898" localSheetId="4">'Distribucion Programas I'!#REF!</definedName>
    <definedName name="_Hlt57101898" localSheetId="3">'Distribucion Programas I '!#REF!</definedName>
    <definedName name="_Hlt57101898" localSheetId="5">'Distribucion Programas II '!#REF!</definedName>
    <definedName name="_Hlt57101903" localSheetId="4">'Distribucion Programas I'!#REF!</definedName>
    <definedName name="_Hlt57101903" localSheetId="3">'Distribucion Programas I '!#REF!</definedName>
    <definedName name="_Hlt57101903" localSheetId="5">'Distribucion Programas II '!#REF!</definedName>
    <definedName name="_Hlt57101906" localSheetId="4">'Distribucion Programas I'!#REF!</definedName>
    <definedName name="_Hlt57101906" localSheetId="3">'Distribucion Programas I '!#REF!</definedName>
    <definedName name="_Hlt57101906" localSheetId="5">'Distribucion Programas II '!#REF!</definedName>
    <definedName name="_Hlt57101909" localSheetId="4">'Distribucion Programas I'!#REF!</definedName>
    <definedName name="_Hlt57101909" localSheetId="3">'Distribucion Programas I '!#REF!</definedName>
    <definedName name="_Hlt57101909" localSheetId="5">'Distribucion Programas II '!#REF!</definedName>
    <definedName name="_Hlt57101911" localSheetId="4">'Distribucion Programas I'!#REF!</definedName>
    <definedName name="_Hlt57101911" localSheetId="3">'Distribucion Programas I '!#REF!</definedName>
    <definedName name="_Hlt57101911" localSheetId="5">'Distribucion Programas II '!#REF!</definedName>
    <definedName name="_Hlt57101914" localSheetId="4">'Distribucion Programas I'!#REF!</definedName>
    <definedName name="_Hlt57101914" localSheetId="3">'Distribucion Programas I '!#REF!</definedName>
    <definedName name="_Hlt57101914" localSheetId="5">'Distribucion Programas II '!#REF!</definedName>
    <definedName name="_Hlt57101916" localSheetId="4">'Distribucion Programas I'!#REF!</definedName>
    <definedName name="_Hlt57101916" localSheetId="3">'Distribucion Programas I '!#REF!</definedName>
    <definedName name="_Hlt57101916" localSheetId="5">'Distribucion Programas II '!#REF!</definedName>
    <definedName name="_Hlt57101919" localSheetId="4">'Distribucion Programas I'!#REF!</definedName>
    <definedName name="_Hlt57101919" localSheetId="3">'Distribucion Programas I '!#REF!</definedName>
    <definedName name="_Hlt57101919" localSheetId="5">'Distribucion Programas II '!#REF!</definedName>
    <definedName name="_Hlt57101921" localSheetId="4">'Distribucion Programas I'!#REF!</definedName>
    <definedName name="_Hlt57101921" localSheetId="3">'Distribucion Programas I '!#REF!</definedName>
    <definedName name="_Hlt57101921" localSheetId="5">'Distribucion Programas II '!#REF!</definedName>
    <definedName name="_Hlt57101924" localSheetId="4">'Distribucion Programas I'!#REF!</definedName>
    <definedName name="_Hlt57101924" localSheetId="3">'Distribucion Programas I '!#REF!</definedName>
    <definedName name="_Hlt57101924" localSheetId="5">'Distribucion Programas II '!#REF!</definedName>
    <definedName name="_Hlt57101927" localSheetId="4">'Distribucion Programas I'!#REF!</definedName>
    <definedName name="_Hlt57101927" localSheetId="3">'Distribucion Programas I '!#REF!</definedName>
    <definedName name="_Hlt57101927" localSheetId="5">'Distribucion Programas II '!#REF!</definedName>
    <definedName name="_Hlt57101930" localSheetId="4">'Distribucion Programas I'!#REF!</definedName>
    <definedName name="_Hlt57101930" localSheetId="3">'Distribucion Programas I '!#REF!</definedName>
    <definedName name="_Hlt57101930" localSheetId="5">'Distribucion Programas II '!#REF!</definedName>
    <definedName name="_Hlt57101947" localSheetId="4">'Distribucion Programas I'!#REF!</definedName>
    <definedName name="_Hlt57101947" localSheetId="3">'Distribucion Programas I '!#REF!</definedName>
    <definedName name="_Hlt57101947" localSheetId="5">'Distribucion Programas II '!#REF!</definedName>
    <definedName name="_Hlt57101950" localSheetId="4">'Distribucion Programas I'!#REF!</definedName>
    <definedName name="_Hlt57101950" localSheetId="3">'Distribucion Programas I '!#REF!</definedName>
    <definedName name="_Hlt57101950" localSheetId="5">'Distribucion Programas II '!#REF!</definedName>
    <definedName name="_Hlt57101952" localSheetId="4">'Distribucion Programas I'!#REF!</definedName>
    <definedName name="_Hlt57101952" localSheetId="3">'Distribucion Programas I '!#REF!</definedName>
    <definedName name="_Hlt57101952" localSheetId="5">'Distribucion Programas II '!#REF!</definedName>
    <definedName name="_Hlt57101954" localSheetId="4">'Distribucion Programas I'!#REF!</definedName>
    <definedName name="_Hlt57101954" localSheetId="3">'Distribucion Programas I '!#REF!</definedName>
    <definedName name="_Hlt57101954" localSheetId="5">'Distribucion Programas II '!#REF!</definedName>
    <definedName name="_Hlt57101958" localSheetId="4">'Distribucion Programas I'!#REF!</definedName>
    <definedName name="_Hlt57101958" localSheetId="3">'Distribucion Programas I '!#REF!</definedName>
    <definedName name="_Hlt57101958" localSheetId="5">'Distribucion Programas II '!#REF!</definedName>
    <definedName name="_Hlt57101960" localSheetId="4">'Distribucion Programas I'!#REF!</definedName>
    <definedName name="_Hlt57101960" localSheetId="3">'Distribucion Programas I '!#REF!</definedName>
    <definedName name="_Hlt57101960" localSheetId="5">'Distribucion Programas II '!#REF!</definedName>
    <definedName name="_Hlt57101962" localSheetId="4">'Distribucion Programas I'!#REF!</definedName>
    <definedName name="_Hlt57101962" localSheetId="3">'Distribucion Programas I '!#REF!</definedName>
    <definedName name="_Hlt57101962" localSheetId="5">'Distribucion Programas II '!#REF!</definedName>
    <definedName name="_xlnm.Print_Area" localSheetId="24">'Cuadro 1 OyA'!$A$1:$N$144</definedName>
    <definedName name="_xlnm.Print_Area" localSheetId="4">'Distribucion Programas I'!$A$1:$F$349</definedName>
    <definedName name="_xlnm.Print_Area" localSheetId="3">'Distribucion Programas I '!$H$14:$J$26</definedName>
    <definedName name="_xlnm.Print_Area" localSheetId="5">'Distribucion Programas II '!$A$9:$Q$347</definedName>
    <definedName name="_xlnm.Print_Area" localSheetId="8">'Distribucion Programas III'!$E$9:$AJ$12</definedName>
    <definedName name="_xlnm.Print_Area" localSheetId="12">'Egresos Detallado'!$A$1:$F$179</definedName>
    <definedName name="_xlnm.Print_Area" localSheetId="9">'Egresos X Partida'!$A$1:$E$19</definedName>
    <definedName name="_xlnm.Print_Area" localSheetId="0">Indice!$A$1:$E$21</definedName>
    <definedName name="_xlnm.Print_Area" localSheetId="2">'Ingreso Contraloría'!$A$1:$D$21</definedName>
    <definedName name="_xlnm.Print_Area" localSheetId="20">'O Y A'!$A$1:$H$115</definedName>
    <definedName name="_xlnm.Print_Area" localSheetId="23">'Relacion de Puesto'!$A$1:$J$69</definedName>
    <definedName name="_xlnm.Print_Area" localSheetId="21">Tranferencias!$A$9:$F$29</definedName>
    <definedName name="OLE_LINK2" localSheetId="4">'Distribucion Programas I'!#REF!</definedName>
    <definedName name="OLE_LINK2" localSheetId="3">'Distribucion Programas I '!#REF!</definedName>
    <definedName name="OLE_LINK2" localSheetId="5">'Distribucion Programas II '!#REF!</definedName>
  </definedNames>
  <calcPr calcId="191029"/>
</workbook>
</file>

<file path=xl/calcChain.xml><?xml version="1.0" encoding="utf-8"?>
<calcChain xmlns="http://schemas.openxmlformats.org/spreadsheetml/2006/main">
  <c r="L136" i="39" l="1"/>
  <c r="J138" i="39" l="1"/>
  <c r="J136" i="39"/>
  <c r="E62" i="27"/>
  <c r="D15" i="1"/>
  <c r="D19" i="1"/>
  <c r="C6" i="1"/>
  <c r="C15" i="1"/>
  <c r="D11" i="26"/>
  <c r="L12" i="32"/>
  <c r="AK29" i="32"/>
  <c r="AK28" i="32"/>
  <c r="L29" i="32"/>
  <c r="J95" i="39" l="1"/>
  <c r="J89" i="39"/>
  <c r="K129" i="39" l="1"/>
  <c r="K126" i="39"/>
  <c r="K123" i="39"/>
  <c r="K120" i="39"/>
  <c r="K117" i="39"/>
  <c r="K114" i="39"/>
  <c r="K111" i="39"/>
  <c r="K108" i="39"/>
  <c r="K105" i="39"/>
  <c r="K104" i="39"/>
  <c r="L95" i="39"/>
  <c r="K86" i="39"/>
  <c r="K83" i="39"/>
  <c r="K80" i="39"/>
  <c r="K79" i="39"/>
  <c r="K72" i="39"/>
  <c r="K54" i="39"/>
  <c r="K53" i="39"/>
  <c r="K52" i="39"/>
  <c r="K47" i="39"/>
  <c r="K43" i="39"/>
  <c r="K42" i="39"/>
  <c r="C19" i="1" l="1"/>
  <c r="E29" i="7"/>
  <c r="E13" i="7"/>
  <c r="E17" i="7"/>
  <c r="J113" i="39"/>
  <c r="J128" i="39"/>
  <c r="J125" i="39"/>
  <c r="J122" i="39"/>
  <c r="J119" i="39"/>
  <c r="J116" i="39"/>
  <c r="J110" i="39"/>
  <c r="J108" i="39"/>
  <c r="J107" i="39" s="1"/>
  <c r="J103" i="39"/>
  <c r="J100" i="39"/>
  <c r="J99" i="39" s="1"/>
  <c r="J85" i="39"/>
  <c r="J79" i="39"/>
  <c r="J77" i="39" s="1"/>
  <c r="C74" i="39"/>
  <c r="J75" i="39" s="1"/>
  <c r="K75" i="39" s="1"/>
  <c r="J66" i="39"/>
  <c r="J72" i="39"/>
  <c r="J90" i="39"/>
  <c r="J132" i="39" l="1"/>
  <c r="J97" i="39"/>
  <c r="C40" i="39" l="1"/>
  <c r="C45" i="39"/>
  <c r="J57" i="39"/>
  <c r="J50" i="39"/>
  <c r="C50" i="39" s="1"/>
  <c r="J45" i="39"/>
  <c r="C7" i="1" l="1"/>
  <c r="C8" i="1"/>
  <c r="J36" i="39" l="1"/>
  <c r="K36" i="39" s="1"/>
  <c r="J33" i="39"/>
  <c r="K33" i="39" s="1"/>
  <c r="J29" i="39"/>
  <c r="J25" i="39"/>
  <c r="J21" i="39"/>
  <c r="J18" i="39"/>
  <c r="J15" i="39"/>
  <c r="J38" i="39" l="1"/>
  <c r="I63" i="33"/>
  <c r="A56" i="33"/>
  <c r="A52" i="33"/>
  <c r="E50" i="33"/>
  <c r="G50" i="33" s="1"/>
  <c r="J50" i="33" s="1"/>
  <c r="E49" i="33"/>
  <c r="G49" i="33" s="1"/>
  <c r="J49" i="33" s="1"/>
  <c r="E48" i="33"/>
  <c r="G48" i="33" s="1"/>
  <c r="J48" i="33" s="1"/>
  <c r="J56" i="39"/>
  <c r="J64" i="39" s="1"/>
  <c r="K57" i="39"/>
  <c r="J30" i="39"/>
  <c r="K30" i="39" s="1"/>
  <c r="J26" i="39"/>
  <c r="K26" i="39" s="1"/>
  <c r="J22" i="39"/>
  <c r="K22" i="39" s="1"/>
  <c r="J19" i="39"/>
  <c r="K19" i="39" s="1"/>
  <c r="J16" i="39"/>
  <c r="K16" i="39" s="1"/>
  <c r="J52" i="33" l="1"/>
  <c r="K100" i="39"/>
  <c r="J13" i="39"/>
  <c r="K13" i="39" s="1"/>
  <c r="K41" i="39"/>
  <c r="E70" i="27" l="1"/>
  <c r="E50" i="27"/>
  <c r="C111" i="36"/>
  <c r="H11" i="36"/>
  <c r="H9" i="36"/>
  <c r="E257" i="38"/>
  <c r="C158" i="27" s="1"/>
  <c r="D9" i="27"/>
  <c r="C9" i="27"/>
  <c r="E20" i="7"/>
  <c r="E259" i="38" s="1"/>
  <c r="C160" i="27" s="1"/>
  <c r="E258" i="38"/>
  <c r="C159" i="27" s="1"/>
  <c r="E11" i="7"/>
  <c r="E256" i="38" s="1"/>
  <c r="C157" i="27" s="1"/>
  <c r="I100" i="36"/>
  <c r="Q10" i="14"/>
  <c r="Q11" i="14"/>
  <c r="C10" i="26"/>
  <c r="H75" i="36"/>
  <c r="F29" i="32"/>
  <c r="G29" i="32"/>
  <c r="H29" i="32"/>
  <c r="I29" i="32"/>
  <c r="J29" i="32"/>
  <c r="K29" i="32"/>
  <c r="M29" i="32"/>
  <c r="N29" i="32"/>
  <c r="O29" i="32"/>
  <c r="P29" i="32"/>
  <c r="Q29" i="32"/>
  <c r="R29" i="32"/>
  <c r="S29" i="32"/>
  <c r="U29" i="32"/>
  <c r="V29" i="32"/>
  <c r="W29" i="32"/>
  <c r="X29" i="32"/>
  <c r="Y29" i="32"/>
  <c r="AA29" i="32"/>
  <c r="AB29" i="32"/>
  <c r="AC29" i="32"/>
  <c r="AD29" i="32"/>
  <c r="AE29" i="32"/>
  <c r="AF29" i="32"/>
  <c r="AG29" i="32"/>
  <c r="AI29" i="32"/>
  <c r="AJ29" i="32"/>
  <c r="E29" i="32"/>
  <c r="F12" i="32"/>
  <c r="E42" i="27" s="1"/>
  <c r="G12" i="32"/>
  <c r="H12" i="32"/>
  <c r="I12" i="32"/>
  <c r="J12" i="32"/>
  <c r="K12" i="32"/>
  <c r="M12" i="32"/>
  <c r="E66" i="27" s="1"/>
  <c r="N12" i="32"/>
  <c r="E67" i="27" s="1"/>
  <c r="O12" i="32"/>
  <c r="P12" i="32"/>
  <c r="Q12" i="32"/>
  <c r="E92" i="27" s="1"/>
  <c r="R12" i="32"/>
  <c r="S12" i="32"/>
  <c r="U12" i="32"/>
  <c r="V12" i="32"/>
  <c r="W12" i="32"/>
  <c r="X12" i="32"/>
  <c r="Y12" i="32"/>
  <c r="Z12" i="32"/>
  <c r="AA12" i="32"/>
  <c r="AB12" i="32"/>
  <c r="AC12" i="32"/>
  <c r="AD12" i="32"/>
  <c r="E133" i="27" s="1"/>
  <c r="AE12" i="32"/>
  <c r="AF12" i="32"/>
  <c r="AG12" i="32"/>
  <c r="E143" i="27" s="1"/>
  <c r="AI12" i="32"/>
  <c r="E144" i="27" s="1"/>
  <c r="AJ12" i="32"/>
  <c r="E12" i="32"/>
  <c r="E41" i="27" s="1"/>
  <c r="AK18" i="32"/>
  <c r="C69" i="36" s="1"/>
  <c r="I76" i="36" s="1"/>
  <c r="T23" i="32"/>
  <c r="T12" i="32" s="1"/>
  <c r="E97" i="27" s="1"/>
  <c r="Z23" i="32"/>
  <c r="Z29" i="32" s="1"/>
  <c r="E6" i="14"/>
  <c r="E65" i="27" l="1"/>
  <c r="T29" i="32"/>
  <c r="D12" i="26"/>
  <c r="C156" i="27"/>
  <c r="C155" i="27" s="1"/>
  <c r="F347" i="38" l="1"/>
  <c r="F346" i="38"/>
  <c r="E345" i="38"/>
  <c r="F345" i="38" s="1"/>
  <c r="D345" i="38"/>
  <c r="C345" i="38"/>
  <c r="F344" i="38"/>
  <c r="F343" i="38"/>
  <c r="F342" i="38"/>
  <c r="F341" i="38"/>
  <c r="D340" i="38"/>
  <c r="C340" i="38"/>
  <c r="F339" i="38"/>
  <c r="F338" i="38"/>
  <c r="F337" i="38"/>
  <c r="F336" i="38"/>
  <c r="F335" i="38"/>
  <c r="F334" i="38"/>
  <c r="F333" i="38"/>
  <c r="F332" i="38"/>
  <c r="F331" i="38"/>
  <c r="F330" i="38"/>
  <c r="E330" i="38"/>
  <c r="D330" i="38"/>
  <c r="C330" i="38"/>
  <c r="F329" i="38"/>
  <c r="F328" i="38"/>
  <c r="F327" i="38"/>
  <c r="F326" i="38"/>
  <c r="F325" i="38"/>
  <c r="E324" i="38"/>
  <c r="D324" i="38"/>
  <c r="C324" i="38"/>
  <c r="F324" i="38" s="1"/>
  <c r="E323" i="38"/>
  <c r="D323" i="38"/>
  <c r="C323" i="38"/>
  <c r="F323" i="38" s="1"/>
  <c r="F322" i="38"/>
  <c r="F321" i="38"/>
  <c r="F320" i="38"/>
  <c r="F319" i="38"/>
  <c r="E319" i="38"/>
  <c r="D319" i="38"/>
  <c r="C319" i="38"/>
  <c r="F318" i="38"/>
  <c r="F317" i="38"/>
  <c r="E316" i="38"/>
  <c r="D316" i="38"/>
  <c r="C316" i="38"/>
  <c r="F315" i="38"/>
  <c r="F314" i="38"/>
  <c r="F313" i="38"/>
  <c r="F312" i="38"/>
  <c r="F311" i="38"/>
  <c r="E310" i="38"/>
  <c r="D310" i="38"/>
  <c r="C310" i="38"/>
  <c r="F309" i="38"/>
  <c r="F308" i="38"/>
  <c r="E307" i="38"/>
  <c r="D307" i="38"/>
  <c r="C307" i="38"/>
  <c r="F307" i="38" s="1"/>
  <c r="F306" i="38"/>
  <c r="F305" i="38"/>
  <c r="F304" i="38"/>
  <c r="F303" i="38"/>
  <c r="F302" i="38"/>
  <c r="F301" i="38"/>
  <c r="F300" i="38"/>
  <c r="F299" i="38"/>
  <c r="E298" i="38"/>
  <c r="D298" i="38"/>
  <c r="C298" i="38"/>
  <c r="F298" i="38" s="1"/>
  <c r="F296" i="38"/>
  <c r="F295" i="38"/>
  <c r="F294" i="38"/>
  <c r="F293" i="38"/>
  <c r="E293" i="38"/>
  <c r="D293" i="38"/>
  <c r="C293" i="38"/>
  <c r="F292" i="38"/>
  <c r="F291" i="38"/>
  <c r="F290" i="38"/>
  <c r="E289" i="38"/>
  <c r="F289" i="38" s="1"/>
  <c r="D289" i="38"/>
  <c r="C289" i="38"/>
  <c r="F288" i="38"/>
  <c r="F287" i="38"/>
  <c r="E286" i="38"/>
  <c r="D286" i="38"/>
  <c r="C286" i="38"/>
  <c r="F286" i="38" s="1"/>
  <c r="F285" i="38"/>
  <c r="F284" i="38"/>
  <c r="F283" i="38"/>
  <c r="F282" i="38"/>
  <c r="F281" i="38"/>
  <c r="E280" i="38"/>
  <c r="D280" i="38"/>
  <c r="F280" i="38" s="1"/>
  <c r="C280" i="38"/>
  <c r="F279" i="38"/>
  <c r="F278" i="38"/>
  <c r="F277" i="38"/>
  <c r="E276" i="38"/>
  <c r="F276" i="38" s="1"/>
  <c r="E275" i="38"/>
  <c r="F275" i="38" s="1"/>
  <c r="F274" i="38"/>
  <c r="F273" i="38"/>
  <c r="D272" i="38"/>
  <c r="C272" i="38"/>
  <c r="F271" i="38"/>
  <c r="F270" i="38"/>
  <c r="F269" i="38"/>
  <c r="F268" i="38"/>
  <c r="F267" i="38"/>
  <c r="F266" i="38"/>
  <c r="E266" i="38"/>
  <c r="D266" i="38"/>
  <c r="C266" i="38"/>
  <c r="F265" i="38"/>
  <c r="F264" i="38"/>
  <c r="F263" i="38"/>
  <c r="F262" i="38"/>
  <c r="F261" i="38"/>
  <c r="F260" i="38"/>
  <c r="F259" i="38"/>
  <c r="F258" i="38"/>
  <c r="F257" i="38"/>
  <c r="F256" i="38"/>
  <c r="E255" i="38"/>
  <c r="D255" i="38"/>
  <c r="C255" i="38"/>
  <c r="D254" i="38"/>
  <c r="F253" i="38"/>
  <c r="F252" i="38"/>
  <c r="F251" i="38"/>
  <c r="F250" i="38"/>
  <c r="F249" i="38"/>
  <c r="E248" i="38"/>
  <c r="F248" i="38" s="1"/>
  <c r="D248" i="38"/>
  <c r="C248" i="38"/>
  <c r="F247" i="38"/>
  <c r="F246" i="38"/>
  <c r="F245" i="38"/>
  <c r="F244" i="38"/>
  <c r="E243" i="38"/>
  <c r="F243" i="38" s="1"/>
  <c r="D243" i="38"/>
  <c r="C243" i="38"/>
  <c r="F242" i="38"/>
  <c r="F241" i="38"/>
  <c r="F240" i="38"/>
  <c r="F239" i="38"/>
  <c r="F238" i="38"/>
  <c r="F237" i="38"/>
  <c r="F236" i="38"/>
  <c r="F235" i="38"/>
  <c r="F234" i="38"/>
  <c r="F233" i="38"/>
  <c r="E233" i="38"/>
  <c r="D233" i="38"/>
  <c r="C233" i="38"/>
  <c r="F232" i="38"/>
  <c r="F231" i="38"/>
  <c r="F230" i="38"/>
  <c r="F229" i="38"/>
  <c r="F228" i="38"/>
  <c r="F227" i="38"/>
  <c r="F226" i="38"/>
  <c r="F225" i="38"/>
  <c r="F224" i="38"/>
  <c r="E223" i="38"/>
  <c r="E222" i="38" s="1"/>
  <c r="C223" i="38"/>
  <c r="F223" i="38" s="1"/>
  <c r="F222" i="38"/>
  <c r="D222" i="38"/>
  <c r="C222" i="38"/>
  <c r="F221" i="38"/>
  <c r="F220" i="38"/>
  <c r="F219" i="38"/>
  <c r="E218" i="38"/>
  <c r="D218" i="38"/>
  <c r="C218" i="38"/>
  <c r="F217" i="38"/>
  <c r="F216" i="38"/>
  <c r="F215" i="38"/>
  <c r="F214" i="38"/>
  <c r="F213" i="38"/>
  <c r="F212" i="38"/>
  <c r="F211" i="38"/>
  <c r="F210" i="38"/>
  <c r="F209" i="38"/>
  <c r="F208" i="38"/>
  <c r="E208" i="38"/>
  <c r="D208" i="38"/>
  <c r="C208" i="38"/>
  <c r="F207" i="38"/>
  <c r="F206" i="38"/>
  <c r="F205" i="38"/>
  <c r="F204" i="38"/>
  <c r="F203" i="38"/>
  <c r="F202" i="38"/>
  <c r="F201" i="38"/>
  <c r="F200" i="38"/>
  <c r="F199" i="38"/>
  <c r="E198" i="38"/>
  <c r="D198" i="38"/>
  <c r="C198" i="38"/>
  <c r="F198" i="38" s="1"/>
  <c r="D197" i="38"/>
  <c r="C197" i="38"/>
  <c r="F196" i="38"/>
  <c r="F195" i="38"/>
  <c r="F194" i="38"/>
  <c r="F193" i="38"/>
  <c r="F192" i="38"/>
  <c r="F191" i="38"/>
  <c r="E190" i="38"/>
  <c r="F190" i="38" s="1"/>
  <c r="D190" i="38"/>
  <c r="C190" i="38"/>
  <c r="F189" i="38"/>
  <c r="F188" i="38"/>
  <c r="F187" i="38"/>
  <c r="E186" i="38"/>
  <c r="D186" i="38"/>
  <c r="C186" i="38"/>
  <c r="F185" i="38"/>
  <c r="F184" i="38"/>
  <c r="F183" i="38"/>
  <c r="F182" i="38"/>
  <c r="F181" i="38"/>
  <c r="F180" i="38"/>
  <c r="F179" i="38"/>
  <c r="F178" i="38"/>
  <c r="F177" i="38"/>
  <c r="E176" i="38"/>
  <c r="D176" i="38"/>
  <c r="C176" i="38"/>
  <c r="F175" i="38"/>
  <c r="F174" i="38"/>
  <c r="F173" i="38"/>
  <c r="F172" i="38"/>
  <c r="F171" i="38"/>
  <c r="F170" i="38"/>
  <c r="E170" i="38"/>
  <c r="D170" i="38"/>
  <c r="C170" i="38"/>
  <c r="C169" i="38"/>
  <c r="F168" i="38"/>
  <c r="F167" i="38"/>
  <c r="F166" i="38"/>
  <c r="F165" i="38"/>
  <c r="F164" i="38"/>
  <c r="F163" i="38"/>
  <c r="F162" i="38"/>
  <c r="F161" i="38"/>
  <c r="F160" i="38"/>
  <c r="E159" i="38"/>
  <c r="D159" i="38"/>
  <c r="C159" i="38"/>
  <c r="F159" i="38" s="1"/>
  <c r="F158" i="38"/>
  <c r="F157" i="38"/>
  <c r="F156" i="38"/>
  <c r="F155" i="38"/>
  <c r="F154" i="38"/>
  <c r="E153" i="38"/>
  <c r="D153" i="38"/>
  <c r="C153" i="38"/>
  <c r="F152" i="38"/>
  <c r="F151" i="38"/>
  <c r="F150" i="38"/>
  <c r="E149" i="38"/>
  <c r="D149" i="38"/>
  <c r="C149" i="38"/>
  <c r="F149" i="38" s="1"/>
  <c r="F148" i="38"/>
  <c r="F147" i="38"/>
  <c r="F146" i="38"/>
  <c r="F145" i="38"/>
  <c r="F144" i="38"/>
  <c r="F143" i="38"/>
  <c r="F142" i="38"/>
  <c r="F141" i="38"/>
  <c r="E140" i="38"/>
  <c r="D140" i="38"/>
  <c r="C140" i="38"/>
  <c r="F140" i="38" s="1"/>
  <c r="F139" i="38"/>
  <c r="F138" i="38"/>
  <c r="F137" i="38"/>
  <c r="F136" i="38"/>
  <c r="F135" i="38"/>
  <c r="F134" i="38"/>
  <c r="E133" i="38"/>
  <c r="D133" i="38"/>
  <c r="C133" i="38"/>
  <c r="F132" i="38"/>
  <c r="F131" i="38"/>
  <c r="F130" i="38"/>
  <c r="F129" i="38"/>
  <c r="F128" i="38"/>
  <c r="F127" i="38"/>
  <c r="E126" i="38"/>
  <c r="D126" i="38"/>
  <c r="C126" i="38"/>
  <c r="F126" i="38" s="1"/>
  <c r="F124" i="38"/>
  <c r="F123" i="38"/>
  <c r="F122" i="38"/>
  <c r="F121" i="38"/>
  <c r="F120" i="38"/>
  <c r="F119" i="38"/>
  <c r="F118" i="38"/>
  <c r="F117" i="38"/>
  <c r="E117" i="38"/>
  <c r="D117" i="38"/>
  <c r="C117" i="38"/>
  <c r="F116" i="38"/>
  <c r="F115" i="38"/>
  <c r="F114" i="38"/>
  <c r="F113" i="38"/>
  <c r="F112" i="38"/>
  <c r="E111" i="38"/>
  <c r="D111" i="38"/>
  <c r="C111" i="38"/>
  <c r="F111" i="38" s="1"/>
  <c r="F110" i="38"/>
  <c r="F109" i="38"/>
  <c r="F108" i="38"/>
  <c r="F107" i="38"/>
  <c r="F106" i="38"/>
  <c r="F105" i="38"/>
  <c r="F104" i="38"/>
  <c r="F103" i="38"/>
  <c r="F102" i="38"/>
  <c r="F101" i="38"/>
  <c r="E100" i="38"/>
  <c r="F100" i="38" s="1"/>
  <c r="D100" i="38"/>
  <c r="C100" i="38"/>
  <c r="F99" i="38"/>
  <c r="F98" i="38"/>
  <c r="F97" i="38"/>
  <c r="F96" i="38"/>
  <c r="E95" i="38"/>
  <c r="F95" i="38" s="1"/>
  <c r="D95" i="38"/>
  <c r="C95" i="38"/>
  <c r="F94" i="38"/>
  <c r="F93" i="38"/>
  <c r="F92" i="38"/>
  <c r="D91" i="38"/>
  <c r="F91" i="38" s="1"/>
  <c r="E90" i="38"/>
  <c r="C90" i="38"/>
  <c r="F89" i="38"/>
  <c r="F88" i="38"/>
  <c r="F87" i="38"/>
  <c r="F86" i="38"/>
  <c r="F85" i="38"/>
  <c r="E84" i="38"/>
  <c r="D84" i="38"/>
  <c r="C84" i="38"/>
  <c r="F84" i="38" s="1"/>
  <c r="F83" i="38"/>
  <c r="F82" i="38"/>
  <c r="F81" i="38"/>
  <c r="F80" i="38"/>
  <c r="F79" i="38"/>
  <c r="F78" i="38"/>
  <c r="F77" i="38"/>
  <c r="F76" i="38"/>
  <c r="E75" i="38"/>
  <c r="D75" i="38"/>
  <c r="C75" i="38"/>
  <c r="F75" i="38" s="1"/>
  <c r="F74" i="38"/>
  <c r="F73" i="38"/>
  <c r="F72" i="38"/>
  <c r="F71" i="38"/>
  <c r="F70" i="38"/>
  <c r="F69" i="38"/>
  <c r="F68" i="38"/>
  <c r="F67" i="38"/>
  <c r="E66" i="38"/>
  <c r="D66" i="38"/>
  <c r="C66" i="38"/>
  <c r="F66" i="38" s="1"/>
  <c r="F65" i="38"/>
  <c r="D64" i="38"/>
  <c r="F64" i="38" s="1"/>
  <c r="F63" i="38"/>
  <c r="D62" i="38"/>
  <c r="F62" i="38" s="1"/>
  <c r="F61" i="38"/>
  <c r="F60" i="38"/>
  <c r="E59" i="38"/>
  <c r="D59" i="38"/>
  <c r="C59" i="38"/>
  <c r="F58" i="38"/>
  <c r="F57" i="38"/>
  <c r="F56" i="38"/>
  <c r="F55" i="38"/>
  <c r="F54" i="38"/>
  <c r="F53" i="38"/>
  <c r="E52" i="38"/>
  <c r="F52" i="38" s="1"/>
  <c r="D52" i="38"/>
  <c r="C52" i="38"/>
  <c r="F50" i="38"/>
  <c r="F49" i="38"/>
  <c r="F48" i="38"/>
  <c r="E47" i="38"/>
  <c r="D47" i="38"/>
  <c r="F47" i="38" s="1"/>
  <c r="C47" i="38"/>
  <c r="F46" i="38"/>
  <c r="F45" i="38"/>
  <c r="F44" i="38"/>
  <c r="D43" i="38"/>
  <c r="C43" i="38"/>
  <c r="F43" i="38" s="1"/>
  <c r="L22" i="38" s="1"/>
  <c r="D42" i="38"/>
  <c r="F41" i="38"/>
  <c r="E40" i="38"/>
  <c r="D40" i="38"/>
  <c r="F39" i="38"/>
  <c r="F38" i="38"/>
  <c r="E37" i="38"/>
  <c r="E32" i="38" s="1"/>
  <c r="D37" i="38"/>
  <c r="D32" i="38" s="1"/>
  <c r="F36" i="38"/>
  <c r="F35" i="38"/>
  <c r="F34" i="38"/>
  <c r="D33" i="38"/>
  <c r="F31" i="38"/>
  <c r="F30" i="38"/>
  <c r="F29" i="38"/>
  <c r="C28" i="38"/>
  <c r="C37" i="38" s="1"/>
  <c r="F37" i="38" s="1"/>
  <c r="L20" i="38" s="1"/>
  <c r="E27" i="38"/>
  <c r="C27" i="38"/>
  <c r="F27" i="38" s="1"/>
  <c r="F26" i="38"/>
  <c r="F25" i="38"/>
  <c r="E24" i="38"/>
  <c r="D24" i="38"/>
  <c r="D9" i="38" s="1"/>
  <c r="C24" i="38"/>
  <c r="F24" i="38" s="1"/>
  <c r="F23" i="38"/>
  <c r="K22" i="38"/>
  <c r="J22" i="38"/>
  <c r="I22" i="38"/>
  <c r="H22" i="38"/>
  <c r="F22" i="38"/>
  <c r="K21" i="38"/>
  <c r="J21" i="38"/>
  <c r="I21" i="38"/>
  <c r="H21" i="38"/>
  <c r="F21" i="38"/>
  <c r="J20" i="38"/>
  <c r="I20" i="38"/>
  <c r="K20" i="38" s="1"/>
  <c r="M20" i="38" s="1"/>
  <c r="H20" i="38"/>
  <c r="F20" i="38"/>
  <c r="J19" i="38"/>
  <c r="I19" i="38"/>
  <c r="H19" i="38"/>
  <c r="K19" i="38" s="1"/>
  <c r="F19" i="38"/>
  <c r="L18" i="38"/>
  <c r="J18" i="38"/>
  <c r="F18" i="38"/>
  <c r="J17" i="38"/>
  <c r="J25" i="38" s="1"/>
  <c r="I17" i="38"/>
  <c r="I25" i="38" s="1"/>
  <c r="E17" i="38"/>
  <c r="D17" i="38"/>
  <c r="C17" i="38"/>
  <c r="F17" i="38" s="1"/>
  <c r="F16" i="38"/>
  <c r="H15" i="38"/>
  <c r="H17" i="38" s="1"/>
  <c r="K17" i="38" s="1"/>
  <c r="F15" i="38"/>
  <c r="F14" i="38"/>
  <c r="F13" i="38"/>
  <c r="F12" i="38"/>
  <c r="F11" i="38"/>
  <c r="E10" i="38"/>
  <c r="D10" i="38"/>
  <c r="C10" i="38"/>
  <c r="F10" i="38" s="1"/>
  <c r="H8" i="38"/>
  <c r="F255" i="38" l="1"/>
  <c r="C33" i="38"/>
  <c r="F33" i="38" s="1"/>
  <c r="L19" i="38" s="1"/>
  <c r="M19" i="38" s="1"/>
  <c r="H18" i="38"/>
  <c r="K18" i="38" s="1"/>
  <c r="K25" i="38" s="1"/>
  <c r="H25" i="38"/>
  <c r="I27" i="38" s="1"/>
  <c r="F153" i="38"/>
  <c r="D125" i="38"/>
  <c r="E169" i="38"/>
  <c r="F176" i="38"/>
  <c r="M22" i="38"/>
  <c r="F197" i="38"/>
  <c r="E272" i="38"/>
  <c r="F316" i="38"/>
  <c r="D297" i="38"/>
  <c r="C32" i="38"/>
  <c r="F59" i="38"/>
  <c r="C51" i="38"/>
  <c r="E197" i="38"/>
  <c r="F218" i="38"/>
  <c r="C254" i="38"/>
  <c r="E297" i="38"/>
  <c r="F310" i="38"/>
  <c r="E340" i="38"/>
  <c r="F340" i="38" s="1"/>
  <c r="E51" i="38"/>
  <c r="C125" i="38"/>
  <c r="E125" i="38"/>
  <c r="F133" i="38"/>
  <c r="F186" i="38"/>
  <c r="D169" i="38"/>
  <c r="C297" i="38"/>
  <c r="C42" i="38"/>
  <c r="D90" i="38"/>
  <c r="F90" i="38" s="1"/>
  <c r="F28" i="38"/>
  <c r="H88" i="36"/>
  <c r="M18" i="38" l="1"/>
  <c r="F42" i="38"/>
  <c r="L21" i="38" s="1"/>
  <c r="C40" i="38"/>
  <c r="F40" i="38" s="1"/>
  <c r="F297" i="38"/>
  <c r="F272" i="38"/>
  <c r="E254" i="38"/>
  <c r="F169" i="38"/>
  <c r="F125" i="38"/>
  <c r="F32" i="38"/>
  <c r="D51" i="38"/>
  <c r="D8" i="38" s="1"/>
  <c r="E8" i="38" l="1"/>
  <c r="B16" i="26"/>
  <c r="B8" i="26" s="1"/>
  <c r="F254" i="38"/>
  <c r="K27" i="38"/>
  <c r="C9" i="38"/>
  <c r="F9" i="38" s="1"/>
  <c r="C8" i="38"/>
  <c r="F51" i="38"/>
  <c r="L25" i="38"/>
  <c r="M21" i="38"/>
  <c r="M25" i="38" s="1"/>
  <c r="H37" i="36"/>
  <c r="H39" i="36" s="1"/>
  <c r="H17" i="36"/>
  <c r="H19" i="36" s="1"/>
  <c r="H50" i="36"/>
  <c r="H51" i="36" s="1"/>
  <c r="H106" i="36"/>
  <c r="H109" i="36" s="1"/>
  <c r="H77" i="36"/>
  <c r="F8" i="38" l="1"/>
  <c r="J4" i="38"/>
  <c r="I28" i="38"/>
  <c r="I29" i="38" s="1"/>
  <c r="M26" i="38"/>
  <c r="C12" i="1"/>
  <c r="C11" i="1"/>
  <c r="C10" i="1"/>
  <c r="B9" i="26" l="1"/>
  <c r="H92" i="36"/>
  <c r="H96" i="36" l="1"/>
  <c r="H98" i="36" s="1"/>
  <c r="H90" i="36"/>
  <c r="H86" i="36"/>
  <c r="H80" i="36"/>
  <c r="H69" i="36"/>
  <c r="H71" i="36" s="1"/>
  <c r="H111" i="36" s="1"/>
  <c r="H67" i="36"/>
  <c r="H61" i="36"/>
  <c r="H63" i="36" s="1"/>
  <c r="H59" i="36"/>
  <c r="H53" i="36"/>
  <c r="H54" i="36" s="1"/>
  <c r="H45" i="36"/>
  <c r="H47" i="36" s="1"/>
  <c r="H41" i="36"/>
  <c r="H43" i="36" s="1"/>
  <c r="H33" i="36"/>
  <c r="H35" i="36" s="1"/>
  <c r="H29" i="36"/>
  <c r="H31" i="36" s="1"/>
  <c r="H25" i="36"/>
  <c r="H27" i="36" s="1"/>
  <c r="H21" i="36"/>
  <c r="H23" i="36" s="1"/>
  <c r="A13" i="36"/>
  <c r="H13" i="36" l="1"/>
  <c r="H15" i="36" s="1"/>
  <c r="L27" i="33" l="1"/>
  <c r="K27" i="33"/>
  <c r="M27" i="33"/>
  <c r="N27" i="33" s="1"/>
  <c r="E175" i="27" l="1"/>
  <c r="E171" i="27"/>
  <c r="E155" i="27"/>
  <c r="E121" i="27"/>
  <c r="G11" i="27"/>
  <c r="I11" i="27" l="1"/>
  <c r="I12" i="27"/>
  <c r="I13" i="27"/>
  <c r="G15" i="27"/>
  <c r="I15" i="27"/>
  <c r="I18" i="27"/>
  <c r="I22" i="27"/>
  <c r="I23" i="27"/>
  <c r="I6" i="27"/>
  <c r="E100" i="27"/>
  <c r="E76" i="27"/>
  <c r="E56" i="27"/>
  <c r="E39" i="27" s="1"/>
  <c r="E114" i="27"/>
  <c r="E117" i="27"/>
  <c r="E113" i="27" l="1"/>
  <c r="E134" i="27"/>
  <c r="E127" i="27" s="1"/>
  <c r="E142" i="27"/>
  <c r="AK27" i="32"/>
  <c r="AK26" i="32"/>
  <c r="AK25" i="32"/>
  <c r="E96" i="27" l="1"/>
  <c r="E95" i="27" s="1"/>
  <c r="AK24" i="32"/>
  <c r="AK22" i="32" l="1"/>
  <c r="AH20" i="32"/>
  <c r="AK20" i="32" s="1"/>
  <c r="AK19" i="32"/>
  <c r="AK17" i="32"/>
  <c r="AK16" i="32"/>
  <c r="AK15" i="32"/>
  <c r="AK14" i="32"/>
  <c r="AH13" i="32"/>
  <c r="AH12" i="32" l="1"/>
  <c r="E145" i="27" s="1"/>
  <c r="AH29" i="32"/>
  <c r="AK21" i="32"/>
  <c r="AK13" i="32"/>
  <c r="E152" i="27"/>
  <c r="E149" i="27" s="1"/>
  <c r="AK23" i="32"/>
  <c r="AK12" i="32" l="1"/>
  <c r="D15" i="26"/>
  <c r="D8" i="26" s="1"/>
  <c r="E8" i="26" s="1"/>
  <c r="E141" i="27"/>
  <c r="E126" i="27" s="1"/>
  <c r="G131" i="27" l="1"/>
  <c r="C15" i="2"/>
  <c r="C35" i="2"/>
  <c r="C24" i="2"/>
  <c r="C38" i="2"/>
  <c r="C31" i="2"/>
  <c r="C176" i="27" l="1"/>
  <c r="C175" i="27" s="1"/>
  <c r="D30" i="2" l="1"/>
  <c r="I25" i="27" l="1"/>
  <c r="I33" i="27"/>
  <c r="I36" i="27" s="1"/>
  <c r="F21" i="29" l="1"/>
  <c r="F19" i="29"/>
  <c r="A53" i="4"/>
  <c r="A37" i="20"/>
  <c r="A28" i="20"/>
  <c r="A45" i="4"/>
  <c r="E23" i="4"/>
  <c r="C13" i="5" l="1"/>
  <c r="E15" i="4" l="1"/>
  <c r="C12" i="5"/>
  <c r="E16" i="4" l="1"/>
  <c r="F15" i="4"/>
  <c r="E35" i="20" l="1"/>
  <c r="J35" i="20" s="1"/>
  <c r="E32" i="20"/>
  <c r="E21" i="20"/>
  <c r="E34" i="4" s="1"/>
  <c r="E22" i="20"/>
  <c r="E19" i="20" s="1"/>
  <c r="G35" i="20" l="1"/>
  <c r="K10" i="1" l="1"/>
  <c r="K45" i="4" l="1"/>
  <c r="K53" i="4" l="1"/>
  <c r="K37" i="20"/>
  <c r="E34" i="20"/>
  <c r="E33" i="20"/>
  <c r="G33" i="20" s="1"/>
  <c r="J32" i="20"/>
  <c r="G32" i="20" l="1"/>
  <c r="G34" i="20"/>
  <c r="J33" i="20"/>
  <c r="J34" i="20"/>
  <c r="J37" i="20" l="1"/>
  <c r="K38" i="20" s="1"/>
  <c r="G331" i="14" l="1"/>
  <c r="G325" i="14"/>
  <c r="G324" i="14" s="1"/>
  <c r="G320" i="14"/>
  <c r="G317" i="14"/>
  <c r="G311" i="14"/>
  <c r="G308" i="14"/>
  <c r="G299" i="14"/>
  <c r="G294" i="14"/>
  <c r="G290" i="14"/>
  <c r="G287" i="14"/>
  <c r="G281" i="14"/>
  <c r="G273" i="14"/>
  <c r="G267" i="14"/>
  <c r="G256" i="14"/>
  <c r="G249" i="14"/>
  <c r="G244" i="14"/>
  <c r="G234" i="14"/>
  <c r="G224" i="14"/>
  <c r="G219" i="14"/>
  <c r="G209" i="14"/>
  <c r="G199" i="14"/>
  <c r="G191" i="14"/>
  <c r="G187" i="14"/>
  <c r="G177" i="14"/>
  <c r="G171" i="14"/>
  <c r="G160" i="14"/>
  <c r="G154" i="14"/>
  <c r="G150" i="14"/>
  <c r="G141" i="14"/>
  <c r="G134" i="14"/>
  <c r="G127" i="14"/>
  <c r="G118" i="14"/>
  <c r="G112" i="14"/>
  <c r="G101" i="14"/>
  <c r="G96" i="14"/>
  <c r="G85" i="14"/>
  <c r="G76" i="14"/>
  <c r="G67" i="14"/>
  <c r="G60" i="14"/>
  <c r="G53" i="14"/>
  <c r="G48" i="14"/>
  <c r="G42" i="14"/>
  <c r="G19" i="14"/>
  <c r="D331" i="14"/>
  <c r="D325" i="14"/>
  <c r="D320" i="14"/>
  <c r="D317" i="14"/>
  <c r="D311" i="14"/>
  <c r="D308" i="14"/>
  <c r="D299" i="14"/>
  <c r="D294" i="14"/>
  <c r="D290" i="14"/>
  <c r="D287" i="14"/>
  <c r="D281" i="14"/>
  <c r="D273" i="14"/>
  <c r="D267" i="14"/>
  <c r="D256" i="14"/>
  <c r="D249" i="14"/>
  <c r="D244" i="14"/>
  <c r="D234" i="14"/>
  <c r="D224" i="14"/>
  <c r="D219" i="14"/>
  <c r="D209" i="14"/>
  <c r="D199" i="14"/>
  <c r="D191" i="14"/>
  <c r="D187" i="14"/>
  <c r="D177" i="14"/>
  <c r="D171" i="14"/>
  <c r="D160" i="14"/>
  <c r="D154" i="14"/>
  <c r="D150" i="14"/>
  <c r="D141" i="14"/>
  <c r="D134" i="14"/>
  <c r="D127" i="14"/>
  <c r="D118" i="14"/>
  <c r="D112" i="14"/>
  <c r="D101" i="14"/>
  <c r="D96" i="14"/>
  <c r="D85" i="14"/>
  <c r="D76" i="14"/>
  <c r="D67" i="14"/>
  <c r="D60" i="14"/>
  <c r="D53" i="14"/>
  <c r="D48" i="14"/>
  <c r="D42" i="14"/>
  <c r="D19" i="14"/>
  <c r="C299" i="14"/>
  <c r="C294" i="14"/>
  <c r="C290" i="14"/>
  <c r="C287" i="14"/>
  <c r="C281" i="14"/>
  <c r="C273" i="14"/>
  <c r="C267" i="14"/>
  <c r="C256" i="14"/>
  <c r="C249" i="14"/>
  <c r="C244" i="14"/>
  <c r="C234" i="14"/>
  <c r="C224" i="14"/>
  <c r="C219" i="14"/>
  <c r="C209" i="14"/>
  <c r="C199" i="14"/>
  <c r="C191" i="14"/>
  <c r="C187" i="14"/>
  <c r="C177" i="14"/>
  <c r="C171" i="14"/>
  <c r="C170" i="14" s="1"/>
  <c r="C160" i="14"/>
  <c r="C154" i="14"/>
  <c r="C150" i="14"/>
  <c r="C141" i="14"/>
  <c r="C134" i="14"/>
  <c r="C127" i="14"/>
  <c r="C118" i="14"/>
  <c r="C112" i="14"/>
  <c r="C101" i="14"/>
  <c r="C96" i="14"/>
  <c r="C85" i="14"/>
  <c r="C76" i="14"/>
  <c r="C67" i="14"/>
  <c r="C60" i="14"/>
  <c r="C53" i="14"/>
  <c r="C48" i="14"/>
  <c r="C42" i="14"/>
  <c r="C19" i="14"/>
  <c r="E35" i="4"/>
  <c r="G50" i="4"/>
  <c r="C223" i="14" l="1"/>
  <c r="D298" i="14"/>
  <c r="G255" i="14"/>
  <c r="D126" i="14"/>
  <c r="G126" i="14"/>
  <c r="C255" i="14"/>
  <c r="G198" i="14"/>
  <c r="C198" i="14"/>
  <c r="D223" i="14"/>
  <c r="D255" i="14"/>
  <c r="D324" i="14"/>
  <c r="G223" i="14"/>
  <c r="D170" i="14"/>
  <c r="D198" i="14"/>
  <c r="C126" i="14"/>
  <c r="G170" i="14"/>
  <c r="G298" i="14"/>
  <c r="G29" i="2"/>
  <c r="F38" i="2"/>
  <c r="J50" i="4"/>
  <c r="I46" i="20" l="1"/>
  <c r="D12" i="6" l="1"/>
  <c r="C12" i="6"/>
  <c r="D11" i="6"/>
  <c r="C11" i="6"/>
  <c r="C49" i="4" l="1"/>
  <c r="G49" i="4"/>
  <c r="J49" i="4" s="1"/>
  <c r="J345" i="14" l="1"/>
  <c r="J341" i="14" s="1"/>
  <c r="J331" i="14"/>
  <c r="J325" i="14"/>
  <c r="J320" i="14"/>
  <c r="J317" i="14"/>
  <c r="J311" i="14"/>
  <c r="J308" i="14"/>
  <c r="J299" i="14"/>
  <c r="J294" i="14"/>
  <c r="J290" i="14"/>
  <c r="J287" i="14"/>
  <c r="J281" i="14"/>
  <c r="J273" i="14"/>
  <c r="J267" i="14"/>
  <c r="J256" i="14"/>
  <c r="J249" i="14"/>
  <c r="J244" i="14"/>
  <c r="J234" i="14"/>
  <c r="J224" i="14"/>
  <c r="J219" i="14"/>
  <c r="J209" i="14"/>
  <c r="J199" i="14"/>
  <c r="J191" i="14"/>
  <c r="J187" i="14"/>
  <c r="J177" i="14"/>
  <c r="J171" i="14"/>
  <c r="J160" i="14"/>
  <c r="J154" i="14"/>
  <c r="J150" i="14"/>
  <c r="J141" i="14"/>
  <c r="J134" i="14"/>
  <c r="J127" i="14"/>
  <c r="J118" i="14"/>
  <c r="J112" i="14"/>
  <c r="J101" i="14"/>
  <c r="J96" i="14"/>
  <c r="J85" i="14"/>
  <c r="J76" i="14"/>
  <c r="J67" i="14"/>
  <c r="J60" i="14"/>
  <c r="J53" i="14"/>
  <c r="J48" i="14"/>
  <c r="J42" i="14"/>
  <c r="J19" i="14"/>
  <c r="J223" i="14" l="1"/>
  <c r="J324" i="14"/>
  <c r="J198" i="14"/>
  <c r="J170" i="14"/>
  <c r="J298" i="14"/>
  <c r="J255" i="14"/>
  <c r="J12" i="14"/>
  <c r="J126" i="14"/>
  <c r="I33" i="31"/>
  <c r="J91" i="14"/>
  <c r="J52" i="14" s="1"/>
  <c r="J26" i="14" l="1"/>
  <c r="J33" i="14" l="1"/>
  <c r="J40" i="14"/>
  <c r="J11" i="14" l="1"/>
  <c r="J10" i="14" s="1"/>
  <c r="Q128" i="14"/>
  <c r="Q347" i="14"/>
  <c r="Q346" i="14"/>
  <c r="Q344" i="14"/>
  <c r="Q343" i="14"/>
  <c r="Q342" i="14"/>
  <c r="Q340" i="14"/>
  <c r="Q339" i="14"/>
  <c r="Q338" i="14"/>
  <c r="Q337" i="14"/>
  <c r="Q336" i="14"/>
  <c r="Q335" i="14"/>
  <c r="Q334" i="14"/>
  <c r="Q333" i="14"/>
  <c r="Q332" i="14"/>
  <c r="Q330" i="14"/>
  <c r="Q329" i="14"/>
  <c r="Q328" i="14"/>
  <c r="Q327" i="14"/>
  <c r="Q326" i="14"/>
  <c r="Q323" i="14"/>
  <c r="Q322" i="14"/>
  <c r="Q321" i="14"/>
  <c r="Q319" i="14"/>
  <c r="Q318" i="14"/>
  <c r="Q316" i="14"/>
  <c r="Q315" i="14"/>
  <c r="Q314" i="14"/>
  <c r="Q313" i="14"/>
  <c r="Q312" i="14"/>
  <c r="Q310" i="14"/>
  <c r="Q309" i="14"/>
  <c r="Q307" i="14"/>
  <c r="Q306" i="14"/>
  <c r="Q305" i="14"/>
  <c r="Q304" i="14"/>
  <c r="Q303" i="14"/>
  <c r="Q302" i="14"/>
  <c r="Q301" i="14"/>
  <c r="Q300" i="14"/>
  <c r="Q297" i="14"/>
  <c r="Q296" i="14"/>
  <c r="Q295" i="14"/>
  <c r="Q293" i="14"/>
  <c r="Q292" i="14"/>
  <c r="Q291" i="14"/>
  <c r="Q289" i="14"/>
  <c r="Q288" i="14"/>
  <c r="Q286" i="14"/>
  <c r="Q285" i="14"/>
  <c r="Q284" i="14"/>
  <c r="Q283" i="14"/>
  <c r="Q282" i="14"/>
  <c r="Q280" i="14"/>
  <c r="Q279" i="14"/>
  <c r="Q278" i="14"/>
  <c r="Q277" i="14"/>
  <c r="Q276" i="14"/>
  <c r="Q275" i="14"/>
  <c r="Q272" i="14"/>
  <c r="Q271" i="14"/>
  <c r="Q270" i="14"/>
  <c r="Q269" i="14"/>
  <c r="Q268" i="14"/>
  <c r="Q266" i="14"/>
  <c r="Q265" i="14"/>
  <c r="Q264" i="14"/>
  <c r="Q263" i="14"/>
  <c r="Q262" i="14"/>
  <c r="Q261" i="14"/>
  <c r="Q260" i="14"/>
  <c r="Q259" i="14"/>
  <c r="Q258" i="14"/>
  <c r="Q257" i="14"/>
  <c r="Q254" i="14"/>
  <c r="Q253" i="14"/>
  <c r="Q252" i="14"/>
  <c r="Q251" i="14"/>
  <c r="Q250" i="14"/>
  <c r="Q248" i="14"/>
  <c r="Q247" i="14"/>
  <c r="Q246" i="14"/>
  <c r="Q245" i="14"/>
  <c r="Q243" i="14"/>
  <c r="Q242" i="14"/>
  <c r="Q241" i="14"/>
  <c r="Q240" i="14"/>
  <c r="Q239" i="14"/>
  <c r="Q238" i="14"/>
  <c r="Q237" i="14"/>
  <c r="Q236" i="14"/>
  <c r="Q235" i="14"/>
  <c r="Q233" i="14"/>
  <c r="Q232" i="14"/>
  <c r="Q231" i="14"/>
  <c r="Q230" i="14"/>
  <c r="Q229" i="14"/>
  <c r="Q228" i="14"/>
  <c r="Q227" i="14"/>
  <c r="Q226" i="14"/>
  <c r="Q225" i="14"/>
  <c r="Q222" i="14"/>
  <c r="Q221" i="14"/>
  <c r="Q220" i="14"/>
  <c r="Q218" i="14"/>
  <c r="Q217" i="14"/>
  <c r="Q216" i="14"/>
  <c r="Q215" i="14"/>
  <c r="Q214" i="14"/>
  <c r="Q213" i="14"/>
  <c r="Q212" i="14"/>
  <c r="Q211" i="14"/>
  <c r="Q210" i="14"/>
  <c r="Q208" i="14"/>
  <c r="Q207" i="14"/>
  <c r="Q206" i="14"/>
  <c r="Q205" i="14"/>
  <c r="Q204" i="14"/>
  <c r="Q203" i="14"/>
  <c r="Q202" i="14"/>
  <c r="Q201" i="14"/>
  <c r="Q200" i="14"/>
  <c r="Q197" i="14"/>
  <c r="Q196" i="14"/>
  <c r="Q195" i="14"/>
  <c r="Q194" i="14"/>
  <c r="Q193" i="14"/>
  <c r="Q192" i="14"/>
  <c r="Q190" i="14"/>
  <c r="Q189" i="14"/>
  <c r="Q188" i="14"/>
  <c r="Q186" i="14"/>
  <c r="Q185" i="14"/>
  <c r="Q184" i="14"/>
  <c r="Q183" i="14"/>
  <c r="Q182" i="14"/>
  <c r="C13" i="26" s="1"/>
  <c r="Q181" i="14"/>
  <c r="Q180" i="14"/>
  <c r="Q179" i="14"/>
  <c r="Q178" i="14"/>
  <c r="Q176" i="14"/>
  <c r="Q175" i="14"/>
  <c r="Q174" i="14"/>
  <c r="Q173" i="14"/>
  <c r="Q172" i="14"/>
  <c r="Q169" i="14"/>
  <c r="Q168" i="14"/>
  <c r="Q167" i="14"/>
  <c r="Q166" i="14"/>
  <c r="Q165" i="14"/>
  <c r="Q164" i="14"/>
  <c r="Q163" i="14"/>
  <c r="Q162" i="14"/>
  <c r="Q161" i="14"/>
  <c r="Q159" i="14"/>
  <c r="Q158" i="14"/>
  <c r="Q157" i="14"/>
  <c r="Q156" i="14"/>
  <c r="Q155" i="14"/>
  <c r="Q153" i="14"/>
  <c r="Q152" i="14"/>
  <c r="Q151" i="14"/>
  <c r="Q149" i="14"/>
  <c r="Q148" i="14"/>
  <c r="Q147" i="14"/>
  <c r="Q146" i="14"/>
  <c r="Q145" i="14"/>
  <c r="Q144" i="14"/>
  <c r="Q143" i="14"/>
  <c r="Q142" i="14"/>
  <c r="Q140" i="14"/>
  <c r="Q139" i="14"/>
  <c r="Q138" i="14"/>
  <c r="Q137" i="14"/>
  <c r="Q136" i="14"/>
  <c r="Q135" i="14"/>
  <c r="Q133" i="14"/>
  <c r="Q132" i="14"/>
  <c r="Q131" i="14"/>
  <c r="Q130" i="14"/>
  <c r="Q129" i="14"/>
  <c r="Q125" i="14"/>
  <c r="Q124" i="14"/>
  <c r="Q123" i="14"/>
  <c r="Q122" i="14"/>
  <c r="Q121" i="14"/>
  <c r="Q120" i="14"/>
  <c r="Q119" i="14"/>
  <c r="Q117" i="14"/>
  <c r="Q116" i="14"/>
  <c r="Q115" i="14"/>
  <c r="Q114" i="14"/>
  <c r="Q113" i="14"/>
  <c r="Q111" i="14"/>
  <c r="Q110" i="14"/>
  <c r="Q109" i="14"/>
  <c r="Q108" i="14"/>
  <c r="Q107" i="14"/>
  <c r="Q106" i="14"/>
  <c r="Q104" i="14"/>
  <c r="Q103" i="14"/>
  <c r="Q102" i="14"/>
  <c r="Q100" i="14"/>
  <c r="Q99" i="14"/>
  <c r="Q98" i="14"/>
  <c r="Q97" i="14"/>
  <c r="Q95" i="14"/>
  <c r="Q94" i="14"/>
  <c r="Q93" i="14"/>
  <c r="Q90" i="14"/>
  <c r="Q89" i="14"/>
  <c r="Q88" i="14"/>
  <c r="Q87" i="14"/>
  <c r="Q86" i="14"/>
  <c r="Q84" i="14"/>
  <c r="Q83" i="14"/>
  <c r="Q82" i="14"/>
  <c r="Q81" i="14"/>
  <c r="Q80" i="14"/>
  <c r="Q79" i="14"/>
  <c r="Q78" i="14"/>
  <c r="Q77" i="14"/>
  <c r="Q75" i="14"/>
  <c r="Q74" i="14"/>
  <c r="Q73" i="14"/>
  <c r="Q72" i="14"/>
  <c r="Q71" i="14"/>
  <c r="Q70" i="14"/>
  <c r="Q69" i="14"/>
  <c r="Q68" i="14"/>
  <c r="Q66" i="14"/>
  <c r="Q65" i="14"/>
  <c r="Q64" i="14"/>
  <c r="Q63" i="14"/>
  <c r="Q62" i="14"/>
  <c r="Q61" i="14"/>
  <c r="Q59" i="14"/>
  <c r="Q58" i="14"/>
  <c r="Q57" i="14"/>
  <c r="Q56" i="14"/>
  <c r="Q55" i="14"/>
  <c r="Q54" i="14"/>
  <c r="Q51" i="14"/>
  <c r="Q50" i="14"/>
  <c r="Q49" i="14"/>
  <c r="Q47" i="14"/>
  <c r="Q46" i="14"/>
  <c r="Q45" i="14"/>
  <c r="Q41" i="14"/>
  <c r="Q39" i="14"/>
  <c r="Q37" i="14"/>
  <c r="Q36" i="14"/>
  <c r="Q35" i="14"/>
  <c r="Q32" i="14"/>
  <c r="Q25" i="14"/>
  <c r="Q24" i="14"/>
  <c r="Q23" i="14"/>
  <c r="Q22" i="14"/>
  <c r="Q21" i="14"/>
  <c r="Q20" i="14"/>
  <c r="Q18" i="14"/>
  <c r="Q16" i="14"/>
  <c r="Q14" i="14"/>
  <c r="J12" i="27" s="1"/>
  <c r="G345" i="14"/>
  <c r="G341" i="14" s="1"/>
  <c r="C345" i="14"/>
  <c r="C341" i="14" s="1"/>
  <c r="C331" i="14"/>
  <c r="C325" i="14"/>
  <c r="C320" i="14"/>
  <c r="C317" i="14"/>
  <c r="C311" i="14"/>
  <c r="C308" i="14"/>
  <c r="C298" i="14" l="1"/>
  <c r="C324" i="14"/>
  <c r="A82" i="5"/>
  <c r="B18" i="5"/>
  <c r="B22" i="5" s="1"/>
  <c r="I34" i="31"/>
  <c r="A22" i="31"/>
  <c r="A26" i="31" s="1"/>
  <c r="E19" i="31"/>
  <c r="G19" i="31" s="1"/>
  <c r="J19" i="31" s="1"/>
  <c r="E18" i="31"/>
  <c r="G18" i="31" s="1"/>
  <c r="J18" i="31" s="1"/>
  <c r="E17" i="31"/>
  <c r="G17" i="31" s="1"/>
  <c r="J17" i="31" s="1"/>
  <c r="E16" i="31"/>
  <c r="G16" i="31" s="1"/>
  <c r="J16" i="31" s="1"/>
  <c r="E15" i="31"/>
  <c r="G15" i="31" s="1"/>
  <c r="J15" i="31" s="1"/>
  <c r="A2" i="31"/>
  <c r="A57" i="20"/>
  <c r="E24" i="20"/>
  <c r="G24" i="20" s="1"/>
  <c r="J24" i="20" s="1"/>
  <c r="E23" i="20"/>
  <c r="G23" i="20" s="1"/>
  <c r="J23" i="20" s="1"/>
  <c r="E18" i="20"/>
  <c r="G18" i="20" s="1"/>
  <c r="J18" i="20" s="1"/>
  <c r="E17" i="20"/>
  <c r="G22" i="20" s="1"/>
  <c r="J22" i="20" s="1"/>
  <c r="E16" i="20"/>
  <c r="G16" i="20" s="1"/>
  <c r="J16" i="20" s="1"/>
  <c r="E15" i="20"/>
  <c r="G15" i="20" s="1"/>
  <c r="J15" i="20" s="1"/>
  <c r="G19" i="20" l="1"/>
  <c r="J19" i="20" s="1"/>
  <c r="G20" i="20"/>
  <c r="J20" i="20" s="1"/>
  <c r="G17" i="20"/>
  <c r="J17" i="20" s="1"/>
  <c r="J21" i="31"/>
  <c r="E25" i="20"/>
  <c r="E26" i="20" s="1"/>
  <c r="G21" i="20"/>
  <c r="J21" i="20" s="1"/>
  <c r="G25" i="20" l="1"/>
  <c r="J25" i="20" s="1"/>
  <c r="G26" i="20"/>
  <c r="J26" i="20" s="1"/>
  <c r="J29" i="20" l="1"/>
  <c r="G27" i="4" l="1"/>
  <c r="J27" i="4" s="1"/>
  <c r="G24" i="4"/>
  <c r="J24" i="4" s="1"/>
  <c r="E28" i="4"/>
  <c r="G48" i="4" l="1"/>
  <c r="E30" i="4"/>
  <c r="E31" i="4" s="1"/>
  <c r="G31" i="4" s="1"/>
  <c r="J31" i="4" s="1"/>
  <c r="G28" i="4"/>
  <c r="J28" i="4" s="1"/>
  <c r="J48" i="4" l="1"/>
  <c r="J53" i="4" s="1"/>
  <c r="G30" i="4"/>
  <c r="J30" i="4" s="1"/>
  <c r="E32" i="4"/>
  <c r="G32" i="4" l="1"/>
  <c r="J32" i="4" s="1"/>
  <c r="E38" i="4"/>
  <c r="E40" i="4" l="1"/>
  <c r="G38" i="4"/>
  <c r="J38" i="4" s="1"/>
  <c r="G40" i="4" l="1"/>
  <c r="J40" i="4" s="1"/>
  <c r="E42" i="4"/>
  <c r="G42" i="4" l="1"/>
  <c r="J42" i="4" s="1"/>
  <c r="G15" i="4" l="1"/>
  <c r="J15" i="4" s="1"/>
  <c r="G16" i="4" l="1"/>
  <c r="J16" i="4" s="1"/>
  <c r="D37" i="2" l="1"/>
  <c r="E31" i="2"/>
  <c r="G36" i="2" l="1"/>
  <c r="G41" i="2" s="1"/>
  <c r="E23" i="2"/>
  <c r="F23" i="2" s="1"/>
  <c r="E25" i="2"/>
  <c r="F25" i="2" s="1"/>
  <c r="E16" i="2"/>
  <c r="C11" i="2" l="1"/>
  <c r="C10" i="2" s="1"/>
  <c r="E12" i="2"/>
  <c r="A55" i="4"/>
  <c r="F12" i="2" l="1"/>
  <c r="F60" i="27" l="1"/>
  <c r="F54" i="27"/>
  <c r="F92" i="14" l="1"/>
  <c r="E92" i="14"/>
  <c r="Q274" i="14" l="1"/>
  <c r="C37" i="2" l="1"/>
  <c r="A54" i="5" l="1"/>
  <c r="G39" i="27" l="1"/>
  <c r="F346" i="13"/>
  <c r="F344" i="13"/>
  <c r="F343" i="13"/>
  <c r="F342" i="13"/>
  <c r="F341" i="13"/>
  <c r="F339" i="13"/>
  <c r="F338" i="13"/>
  <c r="F337" i="13"/>
  <c r="F336" i="13"/>
  <c r="F335" i="13"/>
  <c r="F334" i="13"/>
  <c r="F333" i="13"/>
  <c r="F332" i="13"/>
  <c r="F331" i="13"/>
  <c r="F329" i="13"/>
  <c r="F328" i="13"/>
  <c r="F327" i="13"/>
  <c r="F326" i="13"/>
  <c r="F325" i="13"/>
  <c r="F322" i="13"/>
  <c r="F321" i="13"/>
  <c r="F320" i="13"/>
  <c r="F318" i="13"/>
  <c r="F317" i="13"/>
  <c r="F315" i="13"/>
  <c r="F314" i="13"/>
  <c r="F313" i="13"/>
  <c r="F312" i="13"/>
  <c r="F311" i="13"/>
  <c r="F309" i="13"/>
  <c r="F308" i="13"/>
  <c r="F306" i="13"/>
  <c r="F305" i="13"/>
  <c r="F304" i="13"/>
  <c r="F303" i="13"/>
  <c r="F302" i="13"/>
  <c r="F301" i="13"/>
  <c r="F300" i="13"/>
  <c r="F299" i="13"/>
  <c r="F296" i="13"/>
  <c r="F295" i="13"/>
  <c r="F294" i="13"/>
  <c r="F292" i="13"/>
  <c r="F291" i="13"/>
  <c r="F290" i="13"/>
  <c r="F288" i="13"/>
  <c r="F287" i="13"/>
  <c r="F285" i="13"/>
  <c r="F284" i="13"/>
  <c r="F283" i="13"/>
  <c r="F282" i="13"/>
  <c r="F281" i="13"/>
  <c r="F279" i="13"/>
  <c r="F278" i="13"/>
  <c r="F274" i="13"/>
  <c r="F273" i="13"/>
  <c r="F271" i="13"/>
  <c r="F270" i="13"/>
  <c r="F269" i="13"/>
  <c r="F268" i="13"/>
  <c r="F267" i="13"/>
  <c r="F265" i="13"/>
  <c r="F264" i="13"/>
  <c r="F263" i="13"/>
  <c r="F262" i="13"/>
  <c r="F261" i="13"/>
  <c r="F260" i="13"/>
  <c r="F253" i="13"/>
  <c r="F252" i="13"/>
  <c r="F251" i="13"/>
  <c r="F250" i="13"/>
  <c r="F249" i="13"/>
  <c r="F247" i="13"/>
  <c r="F246" i="13"/>
  <c r="F245" i="13"/>
  <c r="F244" i="13"/>
  <c r="F242" i="13"/>
  <c r="F241" i="13"/>
  <c r="F240" i="13"/>
  <c r="F239" i="13"/>
  <c r="F238" i="13"/>
  <c r="F237" i="13"/>
  <c r="F236" i="13"/>
  <c r="F235" i="13"/>
  <c r="F234" i="13"/>
  <c r="F232" i="13"/>
  <c r="F231" i="13"/>
  <c r="F230" i="13"/>
  <c r="F229" i="13"/>
  <c r="F228" i="13"/>
  <c r="F227" i="13"/>
  <c r="F226" i="13"/>
  <c r="F225" i="13"/>
  <c r="F224" i="13"/>
  <c r="F221" i="13"/>
  <c r="F220" i="13"/>
  <c r="F219" i="13"/>
  <c r="F217" i="13"/>
  <c r="F216" i="13"/>
  <c r="F215" i="13"/>
  <c r="F214" i="13"/>
  <c r="F213" i="13"/>
  <c r="F212" i="13"/>
  <c r="F211" i="13"/>
  <c r="F210" i="13"/>
  <c r="F209" i="13"/>
  <c r="F207" i="13"/>
  <c r="F206" i="13"/>
  <c r="F205" i="13"/>
  <c r="F204" i="13"/>
  <c r="F203" i="13"/>
  <c r="F202" i="13"/>
  <c r="F201" i="13"/>
  <c r="F200" i="13"/>
  <c r="F199" i="13"/>
  <c r="F196" i="13"/>
  <c r="F195" i="13"/>
  <c r="F194" i="13"/>
  <c r="F193" i="13"/>
  <c r="F192" i="13"/>
  <c r="F191" i="13"/>
  <c r="F189" i="13"/>
  <c r="F188" i="13"/>
  <c r="F187" i="13"/>
  <c r="F185" i="13"/>
  <c r="F184" i="13"/>
  <c r="F183" i="13"/>
  <c r="F182" i="13"/>
  <c r="F181" i="13"/>
  <c r="F180" i="13"/>
  <c r="F179" i="13"/>
  <c r="F178" i="13"/>
  <c r="F177" i="13"/>
  <c r="F175" i="13"/>
  <c r="F174" i="13"/>
  <c r="F173" i="13"/>
  <c r="F172" i="13"/>
  <c r="F171" i="13"/>
  <c r="F168" i="13"/>
  <c r="F167" i="13"/>
  <c r="F166" i="13"/>
  <c r="F165" i="13"/>
  <c r="F164" i="13"/>
  <c r="F163" i="13"/>
  <c r="F162" i="13"/>
  <c r="F161" i="13"/>
  <c r="F160" i="13"/>
  <c r="F158" i="13"/>
  <c r="F157" i="13"/>
  <c r="F156" i="13"/>
  <c r="F155" i="13"/>
  <c r="F154" i="13"/>
  <c r="F152" i="13"/>
  <c r="F151" i="13"/>
  <c r="F150" i="13"/>
  <c r="F148" i="13"/>
  <c r="F147" i="13"/>
  <c r="F146" i="13"/>
  <c r="F145" i="13"/>
  <c r="F144" i="13"/>
  <c r="F143" i="13"/>
  <c r="F142" i="13"/>
  <c r="F141" i="13"/>
  <c r="F139" i="13"/>
  <c r="F138" i="13"/>
  <c r="F137" i="13"/>
  <c r="F136" i="13"/>
  <c r="F135" i="13"/>
  <c r="F134" i="13"/>
  <c r="F132" i="13"/>
  <c r="F131" i="13"/>
  <c r="F130" i="13"/>
  <c r="F129" i="13"/>
  <c r="F128" i="13"/>
  <c r="F127" i="13"/>
  <c r="F124" i="13"/>
  <c r="F123" i="13"/>
  <c r="F122" i="13"/>
  <c r="F121" i="13"/>
  <c r="F120" i="13"/>
  <c r="F119" i="13"/>
  <c r="F118" i="13"/>
  <c r="F116" i="13"/>
  <c r="F115" i="13"/>
  <c r="F114" i="13"/>
  <c r="F113" i="13"/>
  <c r="F112" i="13"/>
  <c r="F110" i="13"/>
  <c r="F109" i="13"/>
  <c r="F108" i="13"/>
  <c r="F107" i="13"/>
  <c r="F106" i="13"/>
  <c r="F105" i="13"/>
  <c r="F104" i="13"/>
  <c r="F103" i="13"/>
  <c r="F102" i="13"/>
  <c r="F101" i="13"/>
  <c r="F99" i="13"/>
  <c r="F98" i="13"/>
  <c r="F97" i="13"/>
  <c r="F96" i="13"/>
  <c r="F94" i="13"/>
  <c r="F93" i="13"/>
  <c r="F92" i="13"/>
  <c r="F89" i="13"/>
  <c r="F88" i="13"/>
  <c r="F87" i="13"/>
  <c r="F86" i="13"/>
  <c r="F85" i="13"/>
  <c r="F83" i="13"/>
  <c r="F82" i="13"/>
  <c r="F81" i="13"/>
  <c r="F80" i="13"/>
  <c r="F79" i="13"/>
  <c r="F78" i="13"/>
  <c r="F77" i="13"/>
  <c r="F76" i="13"/>
  <c r="F74" i="13"/>
  <c r="F73" i="13"/>
  <c r="F72" i="13"/>
  <c r="F71" i="13"/>
  <c r="F70" i="13"/>
  <c r="F69" i="13"/>
  <c r="F68" i="13"/>
  <c r="F67" i="13"/>
  <c r="F65" i="13"/>
  <c r="F63" i="13"/>
  <c r="F61" i="13"/>
  <c r="F60" i="13"/>
  <c r="F58" i="13"/>
  <c r="F57" i="13"/>
  <c r="F56" i="13"/>
  <c r="F55" i="13"/>
  <c r="F54" i="13"/>
  <c r="F50" i="13"/>
  <c r="F49" i="13"/>
  <c r="F48" i="13"/>
  <c r="F46" i="13"/>
  <c r="F45" i="13"/>
  <c r="F44" i="13"/>
  <c r="F41" i="13"/>
  <c r="F39" i="13"/>
  <c r="F38" i="13"/>
  <c r="F36" i="13"/>
  <c r="F35" i="13"/>
  <c r="F34" i="13"/>
  <c r="F31" i="13"/>
  <c r="F30" i="13"/>
  <c r="F29" i="13"/>
  <c r="F23" i="13"/>
  <c r="F22" i="13"/>
  <c r="F21" i="13"/>
  <c r="F20" i="13"/>
  <c r="F19" i="13"/>
  <c r="F18" i="13"/>
  <c r="J18" i="27" s="1"/>
  <c r="F16" i="13"/>
  <c r="F14" i="13"/>
  <c r="F12" i="13"/>
  <c r="P345" i="14"/>
  <c r="P341" i="14" s="1"/>
  <c r="O345" i="14"/>
  <c r="O341" i="14" s="1"/>
  <c r="N345" i="14"/>
  <c r="N341" i="14" s="1"/>
  <c r="M345" i="14"/>
  <c r="M341" i="14" s="1"/>
  <c r="L345" i="14"/>
  <c r="L341" i="14" s="1"/>
  <c r="K345" i="14"/>
  <c r="K341" i="14" s="1"/>
  <c r="I345" i="14"/>
  <c r="I341" i="14" s="1"/>
  <c r="H345" i="14"/>
  <c r="H341" i="14" s="1"/>
  <c r="F345" i="14"/>
  <c r="F341" i="14" s="1"/>
  <c r="E345" i="14"/>
  <c r="E341" i="14" s="1"/>
  <c r="P331" i="14"/>
  <c r="O331" i="14"/>
  <c r="N331" i="14"/>
  <c r="M331" i="14"/>
  <c r="L331" i="14"/>
  <c r="K331" i="14"/>
  <c r="I331" i="14"/>
  <c r="H331" i="14"/>
  <c r="F331" i="14"/>
  <c r="E331" i="14"/>
  <c r="P325" i="14"/>
  <c r="O325" i="14"/>
  <c r="N325" i="14"/>
  <c r="M325" i="14"/>
  <c r="L325" i="14"/>
  <c r="K325" i="14"/>
  <c r="I325" i="14"/>
  <c r="H325" i="14"/>
  <c r="F325" i="14"/>
  <c r="E325" i="14"/>
  <c r="P320" i="14"/>
  <c r="O320" i="14"/>
  <c r="N320" i="14"/>
  <c r="M320" i="14"/>
  <c r="L320" i="14"/>
  <c r="K320" i="14"/>
  <c r="I320" i="14"/>
  <c r="H320" i="14"/>
  <c r="F320" i="14"/>
  <c r="E320" i="14"/>
  <c r="P317" i="14"/>
  <c r="O317" i="14"/>
  <c r="N317" i="14"/>
  <c r="M317" i="14"/>
  <c r="L317" i="14"/>
  <c r="K317" i="14"/>
  <c r="I317" i="14"/>
  <c r="H317" i="14"/>
  <c r="F317" i="14"/>
  <c r="E317" i="14"/>
  <c r="P311" i="14"/>
  <c r="O311" i="14"/>
  <c r="N311" i="14"/>
  <c r="M311" i="14"/>
  <c r="L311" i="14"/>
  <c r="K311" i="14"/>
  <c r="I311" i="14"/>
  <c r="H311" i="14"/>
  <c r="F311" i="14"/>
  <c r="E311" i="14"/>
  <c r="P308" i="14"/>
  <c r="O308" i="14"/>
  <c r="N308" i="14"/>
  <c r="M308" i="14"/>
  <c r="L308" i="14"/>
  <c r="K308" i="14"/>
  <c r="I308" i="14"/>
  <c r="H308" i="14"/>
  <c r="F308" i="14"/>
  <c r="E308" i="14"/>
  <c r="P299" i="14"/>
  <c r="O299" i="14"/>
  <c r="N299" i="14"/>
  <c r="M299" i="14"/>
  <c r="L299" i="14"/>
  <c r="K299" i="14"/>
  <c r="I299" i="14"/>
  <c r="H299" i="14"/>
  <c r="F299" i="14"/>
  <c r="E299" i="14"/>
  <c r="P294" i="14"/>
  <c r="O294" i="14"/>
  <c r="N294" i="14"/>
  <c r="M294" i="14"/>
  <c r="L294" i="14"/>
  <c r="K294" i="14"/>
  <c r="I294" i="14"/>
  <c r="H294" i="14"/>
  <c r="F294" i="14"/>
  <c r="E294" i="14"/>
  <c r="P290" i="14"/>
  <c r="O290" i="14"/>
  <c r="N290" i="14"/>
  <c r="M290" i="14"/>
  <c r="L290" i="14"/>
  <c r="K290" i="14"/>
  <c r="I290" i="14"/>
  <c r="H290" i="14"/>
  <c r="F290" i="14"/>
  <c r="E290" i="14"/>
  <c r="P287" i="14"/>
  <c r="O287" i="14"/>
  <c r="N287" i="14"/>
  <c r="M287" i="14"/>
  <c r="L287" i="14"/>
  <c r="K287" i="14"/>
  <c r="I287" i="14"/>
  <c r="H287" i="14"/>
  <c r="F287" i="14"/>
  <c r="E287" i="14"/>
  <c r="P281" i="14"/>
  <c r="O281" i="14"/>
  <c r="N281" i="14"/>
  <c r="M281" i="14"/>
  <c r="L281" i="14"/>
  <c r="K281" i="14"/>
  <c r="I281" i="14"/>
  <c r="H281" i="14"/>
  <c r="F281" i="14"/>
  <c r="E281" i="14"/>
  <c r="P273" i="14"/>
  <c r="O273" i="14"/>
  <c r="N273" i="14"/>
  <c r="M273" i="14"/>
  <c r="L273" i="14"/>
  <c r="K273" i="14"/>
  <c r="I273" i="14"/>
  <c r="H273" i="14"/>
  <c r="F273" i="14"/>
  <c r="E273" i="14"/>
  <c r="P267" i="14"/>
  <c r="O267" i="14"/>
  <c r="N267" i="14"/>
  <c r="M267" i="14"/>
  <c r="L267" i="14"/>
  <c r="K267" i="14"/>
  <c r="I267" i="14"/>
  <c r="H267" i="14"/>
  <c r="F267" i="14"/>
  <c r="E267" i="14"/>
  <c r="P256" i="14"/>
  <c r="O256" i="14"/>
  <c r="N256" i="14"/>
  <c r="M256" i="14"/>
  <c r="L256" i="14"/>
  <c r="K256" i="14"/>
  <c r="I256" i="14"/>
  <c r="H256" i="14"/>
  <c r="F256" i="14"/>
  <c r="E256" i="14"/>
  <c r="P249" i="14"/>
  <c r="O249" i="14"/>
  <c r="N249" i="14"/>
  <c r="M249" i="14"/>
  <c r="L249" i="14"/>
  <c r="K249" i="14"/>
  <c r="I249" i="14"/>
  <c r="H249" i="14"/>
  <c r="F249" i="14"/>
  <c r="E249" i="14"/>
  <c r="P244" i="14"/>
  <c r="O244" i="14"/>
  <c r="N244" i="14"/>
  <c r="M244" i="14"/>
  <c r="L244" i="14"/>
  <c r="K244" i="14"/>
  <c r="I244" i="14"/>
  <c r="H244" i="14"/>
  <c r="F244" i="14"/>
  <c r="E244" i="14"/>
  <c r="P234" i="14"/>
  <c r="O234" i="14"/>
  <c r="N234" i="14"/>
  <c r="M234" i="14"/>
  <c r="L234" i="14"/>
  <c r="K234" i="14"/>
  <c r="I234" i="14"/>
  <c r="H234" i="14"/>
  <c r="F234" i="14"/>
  <c r="E234" i="14"/>
  <c r="P224" i="14"/>
  <c r="O224" i="14"/>
  <c r="N224" i="14"/>
  <c r="M224" i="14"/>
  <c r="L224" i="14"/>
  <c r="K224" i="14"/>
  <c r="I224" i="14"/>
  <c r="H224" i="14"/>
  <c r="F224" i="14"/>
  <c r="E224" i="14"/>
  <c r="P219" i="14"/>
  <c r="O219" i="14"/>
  <c r="N219" i="14"/>
  <c r="M219" i="14"/>
  <c r="L219" i="14"/>
  <c r="K219" i="14"/>
  <c r="I219" i="14"/>
  <c r="H219" i="14"/>
  <c r="F219" i="14"/>
  <c r="E219" i="14"/>
  <c r="P209" i="14"/>
  <c r="O209" i="14"/>
  <c r="N209" i="14"/>
  <c r="M209" i="14"/>
  <c r="L209" i="14"/>
  <c r="K209" i="14"/>
  <c r="I209" i="14"/>
  <c r="H209" i="14"/>
  <c r="F209" i="14"/>
  <c r="E209" i="14"/>
  <c r="P199" i="14"/>
  <c r="O199" i="14"/>
  <c r="N199" i="14"/>
  <c r="M199" i="14"/>
  <c r="L199" i="14"/>
  <c r="K199" i="14"/>
  <c r="I199" i="14"/>
  <c r="H199" i="14"/>
  <c r="F199" i="14"/>
  <c r="E199" i="14"/>
  <c r="P191" i="14"/>
  <c r="O191" i="14"/>
  <c r="N191" i="14"/>
  <c r="M191" i="14"/>
  <c r="L191" i="14"/>
  <c r="K191" i="14"/>
  <c r="I191" i="14"/>
  <c r="H191" i="14"/>
  <c r="F191" i="14"/>
  <c r="E191" i="14"/>
  <c r="P187" i="14"/>
  <c r="O187" i="14"/>
  <c r="N187" i="14"/>
  <c r="M187" i="14"/>
  <c r="L187" i="14"/>
  <c r="K187" i="14"/>
  <c r="I187" i="14"/>
  <c r="H187" i="14"/>
  <c r="F187" i="14"/>
  <c r="E187" i="14"/>
  <c r="P177" i="14"/>
  <c r="O177" i="14"/>
  <c r="N177" i="14"/>
  <c r="M177" i="14"/>
  <c r="L177" i="14"/>
  <c r="K177" i="14"/>
  <c r="I177" i="14"/>
  <c r="H177" i="14"/>
  <c r="F177" i="14"/>
  <c r="E177" i="14"/>
  <c r="P171" i="14"/>
  <c r="O171" i="14"/>
  <c r="N171" i="14"/>
  <c r="M171" i="14"/>
  <c r="L171" i="14"/>
  <c r="K171" i="14"/>
  <c r="I171" i="14"/>
  <c r="H171" i="14"/>
  <c r="F171" i="14"/>
  <c r="E171" i="14"/>
  <c r="P19" i="14"/>
  <c r="O19" i="14"/>
  <c r="N19" i="14"/>
  <c r="M19" i="14"/>
  <c r="K19" i="14"/>
  <c r="I19" i="14"/>
  <c r="H19" i="14"/>
  <c r="F19" i="14"/>
  <c r="I12" i="14"/>
  <c r="F12" i="14"/>
  <c r="E12" i="14"/>
  <c r="P160" i="14"/>
  <c r="O160" i="14"/>
  <c r="N160" i="14"/>
  <c r="M160" i="14"/>
  <c r="L160" i="14"/>
  <c r="K160" i="14"/>
  <c r="I160" i="14"/>
  <c r="H160" i="14"/>
  <c r="F160" i="14"/>
  <c r="E160" i="14"/>
  <c r="P154" i="14"/>
  <c r="O154" i="14"/>
  <c r="N154" i="14"/>
  <c r="M154" i="14"/>
  <c r="L154" i="14"/>
  <c r="K154" i="14"/>
  <c r="I154" i="14"/>
  <c r="H154" i="14"/>
  <c r="F154" i="14"/>
  <c r="E154" i="14"/>
  <c r="P150" i="14"/>
  <c r="O150" i="14"/>
  <c r="N150" i="14"/>
  <c r="M150" i="14"/>
  <c r="L150" i="14"/>
  <c r="K150" i="14"/>
  <c r="I150" i="14"/>
  <c r="H150" i="14"/>
  <c r="F150" i="14"/>
  <c r="E150" i="14"/>
  <c r="P141" i="14"/>
  <c r="O141" i="14"/>
  <c r="N141" i="14"/>
  <c r="M141" i="14"/>
  <c r="L141" i="14"/>
  <c r="K141" i="14"/>
  <c r="I141" i="14"/>
  <c r="H141" i="14"/>
  <c r="F141" i="14"/>
  <c r="E141" i="14"/>
  <c r="P134" i="14"/>
  <c r="O134" i="14"/>
  <c r="N134" i="14"/>
  <c r="M134" i="14"/>
  <c r="L134" i="14"/>
  <c r="K134" i="14"/>
  <c r="I134" i="14"/>
  <c r="H134" i="14"/>
  <c r="F134" i="14"/>
  <c r="E134" i="14"/>
  <c r="P127" i="14"/>
  <c r="O127" i="14"/>
  <c r="N127" i="14"/>
  <c r="M127" i="14"/>
  <c r="L127" i="14"/>
  <c r="K127" i="14"/>
  <c r="I127" i="14"/>
  <c r="H127" i="14"/>
  <c r="F127" i="14"/>
  <c r="P118" i="14"/>
  <c r="O118" i="14"/>
  <c r="N118" i="14"/>
  <c r="M118" i="14"/>
  <c r="L118" i="14"/>
  <c r="K118" i="14"/>
  <c r="I118" i="14"/>
  <c r="H118" i="14"/>
  <c r="F118" i="14"/>
  <c r="E118" i="14"/>
  <c r="P112" i="14"/>
  <c r="O112" i="14"/>
  <c r="N112" i="14"/>
  <c r="M112" i="14"/>
  <c r="L112" i="14"/>
  <c r="K112" i="14"/>
  <c r="I112" i="14"/>
  <c r="H112" i="14"/>
  <c r="F112" i="14"/>
  <c r="E112" i="14"/>
  <c r="P101" i="14"/>
  <c r="N101" i="14"/>
  <c r="M101" i="14"/>
  <c r="L101" i="14"/>
  <c r="K101" i="14"/>
  <c r="I101" i="14"/>
  <c r="H101" i="14"/>
  <c r="F101" i="14"/>
  <c r="E101" i="14"/>
  <c r="P96" i="14"/>
  <c r="O96" i="14"/>
  <c r="N96" i="14"/>
  <c r="M96" i="14"/>
  <c r="L96" i="14"/>
  <c r="K96" i="14"/>
  <c r="I96" i="14"/>
  <c r="H96" i="14"/>
  <c r="F96" i="14"/>
  <c r="E96" i="14"/>
  <c r="I91" i="14"/>
  <c r="F91" i="14"/>
  <c r="P91" i="14"/>
  <c r="E91" i="14"/>
  <c r="P85" i="14"/>
  <c r="O85" i="14"/>
  <c r="N85" i="14"/>
  <c r="M85" i="14"/>
  <c r="L85" i="14"/>
  <c r="K85" i="14"/>
  <c r="I85" i="14"/>
  <c r="H85" i="14"/>
  <c r="F85" i="14"/>
  <c r="E85" i="14"/>
  <c r="P76" i="14"/>
  <c r="O76" i="14"/>
  <c r="N76" i="14"/>
  <c r="M76" i="14"/>
  <c r="L76" i="14"/>
  <c r="K76" i="14"/>
  <c r="I76" i="14"/>
  <c r="H76" i="14"/>
  <c r="F76" i="14"/>
  <c r="E76" i="14"/>
  <c r="P67" i="14"/>
  <c r="O67" i="14"/>
  <c r="N67" i="14"/>
  <c r="M67" i="14"/>
  <c r="L67" i="14"/>
  <c r="K67" i="14"/>
  <c r="I67" i="14"/>
  <c r="H67" i="14"/>
  <c r="F67" i="14"/>
  <c r="E67" i="14"/>
  <c r="P60" i="14"/>
  <c r="O60" i="14"/>
  <c r="N60" i="14"/>
  <c r="M60" i="14"/>
  <c r="L60" i="14"/>
  <c r="K60" i="14"/>
  <c r="I60" i="14"/>
  <c r="H60" i="14"/>
  <c r="F60" i="14"/>
  <c r="E60" i="14"/>
  <c r="P53" i="14"/>
  <c r="O53" i="14"/>
  <c r="N53" i="14"/>
  <c r="M53" i="14"/>
  <c r="L53" i="14"/>
  <c r="K53" i="14"/>
  <c r="I53" i="14"/>
  <c r="H53" i="14"/>
  <c r="F53" i="14"/>
  <c r="E53" i="14"/>
  <c r="P48" i="14"/>
  <c r="O48" i="14"/>
  <c r="N48" i="14"/>
  <c r="M48" i="14"/>
  <c r="L48" i="14"/>
  <c r="K48" i="14"/>
  <c r="I48" i="14"/>
  <c r="H48" i="14"/>
  <c r="F48" i="14"/>
  <c r="E48" i="14"/>
  <c r="P42" i="14"/>
  <c r="O42" i="14"/>
  <c r="N42" i="14"/>
  <c r="M42" i="14"/>
  <c r="L42" i="14"/>
  <c r="K42" i="14"/>
  <c r="I42" i="14"/>
  <c r="H42" i="14"/>
  <c r="F42" i="14"/>
  <c r="E42" i="14"/>
  <c r="E324" i="14" l="1"/>
  <c r="K324" i="14"/>
  <c r="O324" i="14"/>
  <c r="H324" i="14"/>
  <c r="L223" i="14"/>
  <c r="I324" i="14"/>
  <c r="E198" i="14"/>
  <c r="K198" i="14"/>
  <c r="O198" i="14"/>
  <c r="P170" i="14"/>
  <c r="F298" i="14"/>
  <c r="L298" i="14"/>
  <c r="I170" i="14"/>
  <c r="N170" i="14"/>
  <c r="L170" i="14"/>
  <c r="I198" i="14"/>
  <c r="N198" i="14"/>
  <c r="F223" i="14"/>
  <c r="M324" i="14"/>
  <c r="H223" i="14"/>
  <c r="K255" i="14"/>
  <c r="N324" i="14"/>
  <c r="M126" i="14"/>
  <c r="E170" i="14"/>
  <c r="K170" i="14"/>
  <c r="O170" i="14"/>
  <c r="P324" i="14"/>
  <c r="I44" i="14"/>
  <c r="I34" i="14"/>
  <c r="P126" i="14"/>
  <c r="M198" i="14"/>
  <c r="P223" i="14"/>
  <c r="H255" i="14"/>
  <c r="M255" i="14"/>
  <c r="P255" i="14"/>
  <c r="E255" i="14"/>
  <c r="M298" i="14"/>
  <c r="P298" i="14"/>
  <c r="F324" i="14"/>
  <c r="L324" i="14"/>
  <c r="P52" i="14"/>
  <c r="K126" i="14"/>
  <c r="O126" i="14"/>
  <c r="K223" i="14"/>
  <c r="O223" i="14"/>
  <c r="L255" i="14"/>
  <c r="F255" i="14"/>
  <c r="I298" i="14"/>
  <c r="N298" i="14"/>
  <c r="E298" i="14"/>
  <c r="K298" i="14"/>
  <c r="O298" i="14"/>
  <c r="F170" i="14"/>
  <c r="L198" i="14"/>
  <c r="H198" i="14"/>
  <c r="P198" i="14"/>
  <c r="F52" i="14"/>
  <c r="F126" i="14"/>
  <c r="H170" i="14"/>
  <c r="M170" i="14"/>
  <c r="M223" i="14"/>
  <c r="L126" i="14"/>
  <c r="H126" i="14"/>
  <c r="O255" i="14"/>
  <c r="I43" i="14"/>
  <c r="I38" i="14"/>
  <c r="I26" i="14"/>
  <c r="H298" i="14"/>
  <c r="I255" i="14"/>
  <c r="N255" i="14"/>
  <c r="E223" i="14"/>
  <c r="I223" i="14"/>
  <c r="N223" i="14"/>
  <c r="F198" i="14"/>
  <c r="I126" i="14"/>
  <c r="N126" i="14"/>
  <c r="E52" i="14"/>
  <c r="I52" i="14"/>
  <c r="E10" i="30"/>
  <c r="F142" i="27"/>
  <c r="F170" i="27"/>
  <c r="F99" i="27"/>
  <c r="F98" i="27"/>
  <c r="F86" i="27"/>
  <c r="B9" i="18"/>
  <c r="E27" i="7"/>
  <c r="A40" i="20"/>
  <c r="I48" i="20"/>
  <c r="I62" i="4"/>
  <c r="B69" i="5"/>
  <c r="B73" i="5" s="1"/>
  <c r="D13" i="29"/>
  <c r="M13" i="29"/>
  <c r="D15" i="29"/>
  <c r="M15" i="29"/>
  <c r="D17" i="29"/>
  <c r="M17" i="29"/>
  <c r="D19" i="29"/>
  <c r="M19" i="29"/>
  <c r="D21" i="29"/>
  <c r="M21" i="29"/>
  <c r="B23" i="29"/>
  <c r="C23" i="29"/>
  <c r="E23" i="29"/>
  <c r="F23" i="29"/>
  <c r="G23" i="29"/>
  <c r="H23" i="29"/>
  <c r="J23" i="29"/>
  <c r="K23" i="29"/>
  <c r="L23" i="29"/>
  <c r="N23" i="29"/>
  <c r="O23" i="29"/>
  <c r="P23" i="29"/>
  <c r="Q23" i="29"/>
  <c r="M12" i="3"/>
  <c r="M13" i="3"/>
  <c r="M14" i="3"/>
  <c r="M15" i="3"/>
  <c r="M16" i="3"/>
  <c r="M17" i="3"/>
  <c r="M18" i="3"/>
  <c r="M19" i="3"/>
  <c r="M20" i="3"/>
  <c r="M28" i="3"/>
  <c r="M29" i="3"/>
  <c r="M30" i="3"/>
  <c r="J31" i="3"/>
  <c r="M31" i="3"/>
  <c r="M32" i="3"/>
  <c r="M33" i="3"/>
  <c r="M34" i="3"/>
  <c r="M35" i="3"/>
  <c r="M36" i="3"/>
  <c r="M37" i="3"/>
  <c r="J42" i="3"/>
  <c r="M42" i="3"/>
  <c r="J43" i="3"/>
  <c r="M43" i="3"/>
  <c r="M44" i="3"/>
  <c r="J46" i="3"/>
  <c r="M46" i="3"/>
  <c r="J54" i="3"/>
  <c r="M54" i="3"/>
  <c r="J55" i="3"/>
  <c r="M55" i="3"/>
  <c r="J56" i="3"/>
  <c r="M56" i="3"/>
  <c r="J57" i="3"/>
  <c r="M57" i="3"/>
  <c r="M58" i="3"/>
  <c r="M59" i="3"/>
  <c r="M60" i="3"/>
  <c r="M61" i="3"/>
  <c r="M62" i="3"/>
  <c r="M63" i="3"/>
  <c r="M64" i="3"/>
  <c r="M65" i="3"/>
  <c r="M66" i="3"/>
  <c r="J67" i="3"/>
  <c r="M67" i="3"/>
  <c r="M68" i="3"/>
  <c r="M69" i="3"/>
  <c r="M70" i="3"/>
  <c r="M71" i="3"/>
  <c r="J80" i="3"/>
  <c r="L80" i="3" s="1"/>
  <c r="K81" i="3"/>
  <c r="M81" i="3"/>
  <c r="K84" i="3"/>
  <c r="M84" i="3"/>
  <c r="K85" i="3"/>
  <c r="M85" i="3"/>
  <c r="M86" i="3"/>
  <c r="M87" i="3"/>
  <c r="L88" i="3"/>
  <c r="L89" i="3"/>
  <c r="L90" i="3"/>
  <c r="L92" i="3"/>
  <c r="L93" i="3"/>
  <c r="L94" i="3"/>
  <c r="L95" i="3"/>
  <c r="L96" i="3"/>
  <c r="L97" i="3"/>
  <c r="L98" i="3"/>
  <c r="K99" i="3"/>
  <c r="M99" i="3"/>
  <c r="M102" i="3"/>
  <c r="K103"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L138" i="3"/>
  <c r="L139" i="3"/>
  <c r="K140" i="3"/>
  <c r="L140" i="3"/>
  <c r="O140" i="3"/>
  <c r="L150" i="3"/>
  <c r="L151" i="3"/>
  <c r="M153" i="3"/>
  <c r="M154" i="3"/>
  <c r="M155" i="3"/>
  <c r="K156" i="3"/>
  <c r="M156" i="3"/>
  <c r="M157" i="3"/>
  <c r="M158" i="3"/>
  <c r="M159" i="3"/>
  <c r="M160" i="3"/>
  <c r="M161" i="3"/>
  <c r="M162" i="3"/>
  <c r="M163" i="3"/>
  <c r="M164" i="3"/>
  <c r="M165" i="3"/>
  <c r="K166" i="3"/>
  <c r="L166" i="3"/>
  <c r="L167" i="3"/>
  <c r="K169" i="3"/>
  <c r="M169" i="3"/>
  <c r="M170" i="3"/>
  <c r="M171" i="3"/>
  <c r="M172" i="3"/>
  <c r="M173" i="3"/>
  <c r="M174" i="3"/>
  <c r="M175" i="3"/>
  <c r="M176" i="3"/>
  <c r="M177" i="3"/>
  <c r="M178" i="3"/>
  <c r="M179" i="3"/>
  <c r="M180" i="3"/>
  <c r="M181" i="3"/>
  <c r="M182" i="3"/>
  <c r="M183" i="3"/>
  <c r="M185" i="3"/>
  <c r="M186" i="3"/>
  <c r="M187" i="3"/>
  <c r="M188" i="3"/>
  <c r="M189" i="3"/>
  <c r="M190" i="3"/>
  <c r="M191" i="3"/>
  <c r="K192" i="3"/>
  <c r="L192" i="3"/>
  <c r="L195" i="3"/>
  <c r="K196" i="3"/>
  <c r="M196" i="3"/>
  <c r="M197" i="3"/>
  <c r="M198" i="3"/>
  <c r="M199" i="3"/>
  <c r="M200" i="3"/>
  <c r="M201" i="3"/>
  <c r="M202" i="3"/>
  <c r="M203" i="3"/>
  <c r="M204" i="3"/>
  <c r="M205" i="3"/>
  <c r="M206" i="3"/>
  <c r="L207" i="3"/>
  <c r="L208" i="3"/>
  <c r="K209" i="3"/>
  <c r="M209" i="3"/>
  <c r="K210" i="3"/>
  <c r="M210" i="3"/>
  <c r="K224" i="3"/>
  <c r="L224" i="3"/>
  <c r="L225" i="3"/>
  <c r="O225" i="3"/>
  <c r="L226" i="3"/>
  <c r="K227" i="3"/>
  <c r="L227" i="3"/>
  <c r="L228" i="3"/>
  <c r="L229" i="3"/>
  <c r="L230" i="3"/>
  <c r="L231" i="3"/>
  <c r="L232" i="3"/>
  <c r="L233" i="3"/>
  <c r="L234" i="3"/>
  <c r="L235" i="3"/>
  <c r="L236" i="3"/>
  <c r="L237" i="3"/>
  <c r="L238" i="3"/>
  <c r="L239" i="3"/>
  <c r="L240" i="3"/>
  <c r="L241" i="3"/>
  <c r="L242" i="3"/>
  <c r="L243" i="3"/>
  <c r="L244" i="3"/>
  <c r="K246" i="3"/>
  <c r="L246" i="3"/>
  <c r="K247" i="3"/>
  <c r="L247" i="3"/>
  <c r="J248" i="3"/>
  <c r="L248" i="3" s="1"/>
  <c r="J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K308" i="3"/>
  <c r="L308" i="3"/>
  <c r="L309" i="3"/>
  <c r="L310" i="3"/>
  <c r="L311" i="3"/>
  <c r="L312" i="3"/>
  <c r="L313" i="3"/>
  <c r="J315" i="3"/>
  <c r="L315" i="3" s="1"/>
  <c r="L319" i="3"/>
  <c r="C322" i="3"/>
  <c r="K322" i="3" s="1"/>
  <c r="J323" i="3"/>
  <c r="J325" i="3"/>
  <c r="J333" i="3"/>
  <c r="J334" i="3"/>
  <c r="J335" i="3"/>
  <c r="J336" i="3"/>
  <c r="J337" i="3"/>
  <c r="J338" i="3"/>
  <c r="J340" i="3"/>
  <c r="J341" i="3"/>
  <c r="J342" i="3"/>
  <c r="J343" i="3"/>
  <c r="J344" i="3"/>
  <c r="J348" i="3"/>
  <c r="J349" i="3"/>
  <c r="J351" i="3"/>
  <c r="J352" i="3"/>
  <c r="J353" i="3"/>
  <c r="J354" i="3"/>
  <c r="J358" i="3"/>
  <c r="M365" i="3"/>
  <c r="J372" i="3"/>
  <c r="D40" i="10"/>
  <c r="C20" i="27"/>
  <c r="C27" i="27"/>
  <c r="C32" i="27"/>
  <c r="D62" i="27"/>
  <c r="C72" i="27"/>
  <c r="E91" i="27"/>
  <c r="E90" i="27" s="1"/>
  <c r="E8" i="27" s="1"/>
  <c r="C94" i="27"/>
  <c r="D131" i="27"/>
  <c r="D164" i="27"/>
  <c r="F9" i="24"/>
  <c r="E10" i="24"/>
  <c r="F10" i="24"/>
  <c r="F11" i="24"/>
  <c r="F12" i="24"/>
  <c r="F13" i="24"/>
  <c r="F14" i="24"/>
  <c r="F15" i="24"/>
  <c r="F16" i="24"/>
  <c r="E17" i="24"/>
  <c r="F17" i="24"/>
  <c r="F18" i="24"/>
  <c r="F19" i="24"/>
  <c r="F20" i="24"/>
  <c r="F21" i="24"/>
  <c r="F22" i="24"/>
  <c r="E24" i="24"/>
  <c r="F24" i="24"/>
  <c r="F25" i="24"/>
  <c r="F26" i="24"/>
  <c r="F27" i="24"/>
  <c r="F28" i="24"/>
  <c r="F29" i="24"/>
  <c r="F31" i="24"/>
  <c r="F34" i="24"/>
  <c r="F35" i="24"/>
  <c r="F36" i="24"/>
  <c r="E37" i="24"/>
  <c r="E32" i="24" s="1"/>
  <c r="F39" i="24"/>
  <c r="E40" i="24"/>
  <c r="F40" i="24"/>
  <c r="F41" i="24"/>
  <c r="F44" i="24"/>
  <c r="F45" i="24"/>
  <c r="C47" i="24"/>
  <c r="E47" i="24"/>
  <c r="F47" i="24"/>
  <c r="F48" i="24"/>
  <c r="F49" i="24"/>
  <c r="F50" i="24"/>
  <c r="F51" i="24"/>
  <c r="E52" i="24"/>
  <c r="F52" i="24"/>
  <c r="F53" i="24"/>
  <c r="F54" i="24"/>
  <c r="F55" i="24"/>
  <c r="F56" i="24"/>
  <c r="F57" i="24"/>
  <c r="F58" i="24"/>
  <c r="E59" i="24"/>
  <c r="F59" i="24"/>
  <c r="F60" i="24"/>
  <c r="F61" i="24"/>
  <c r="F62" i="24"/>
  <c r="F63" i="24"/>
  <c r="F64" i="24"/>
  <c r="F65" i="24"/>
  <c r="E66" i="24"/>
  <c r="F66" i="24"/>
  <c r="F67" i="24"/>
  <c r="F68" i="24"/>
  <c r="F69" i="24"/>
  <c r="F70" i="24"/>
  <c r="F71" i="24"/>
  <c r="F72" i="24"/>
  <c r="F73" i="24"/>
  <c r="F74" i="24"/>
  <c r="E75" i="24"/>
  <c r="F75" i="24"/>
  <c r="F76" i="24"/>
  <c r="F77" i="24"/>
  <c r="F78" i="24"/>
  <c r="D79" i="24"/>
  <c r="F79" i="24"/>
  <c r="F80" i="24"/>
  <c r="F81" i="24"/>
  <c r="C82" i="24"/>
  <c r="F82" i="24"/>
  <c r="F83" i="24"/>
  <c r="E84" i="24"/>
  <c r="F84" i="24"/>
  <c r="F85" i="24"/>
  <c r="F86" i="24"/>
  <c r="D87" i="24"/>
  <c r="F87" i="24"/>
  <c r="F88" i="24"/>
  <c r="F89" i="24"/>
  <c r="E90" i="24"/>
  <c r="F90" i="24"/>
  <c r="F91" i="24"/>
  <c r="F92" i="24"/>
  <c r="F93" i="24"/>
  <c r="E95" i="24"/>
  <c r="F95" i="24"/>
  <c r="F96" i="24"/>
  <c r="F97" i="24"/>
  <c r="F98" i="24"/>
  <c r="F99" i="24"/>
  <c r="E100" i="24"/>
  <c r="F100" i="24"/>
  <c r="F101" i="24"/>
  <c r="F102" i="24"/>
  <c r="F103" i="24"/>
  <c r="F104" i="24"/>
  <c r="F105" i="24"/>
  <c r="F106" i="24"/>
  <c r="F107" i="24"/>
  <c r="F108" i="24"/>
  <c r="F109" i="24"/>
  <c r="F110" i="24"/>
  <c r="E111" i="24"/>
  <c r="F111" i="24"/>
  <c r="F112" i="24"/>
  <c r="F113" i="24"/>
  <c r="F114" i="24"/>
  <c r="F115" i="24"/>
  <c r="F116" i="24"/>
  <c r="E117" i="24"/>
  <c r="F117" i="24"/>
  <c r="F118" i="24"/>
  <c r="F119" i="24"/>
  <c r="F120" i="24"/>
  <c r="F121" i="24"/>
  <c r="D122" i="24"/>
  <c r="F122" i="24"/>
  <c r="F123" i="24"/>
  <c r="F124" i="24"/>
  <c r="F125" i="24"/>
  <c r="E126" i="24"/>
  <c r="F126" i="24"/>
  <c r="F127" i="24"/>
  <c r="F128" i="24"/>
  <c r="F129" i="24"/>
  <c r="F130" i="24"/>
  <c r="F131" i="24"/>
  <c r="E133" i="24"/>
  <c r="F133" i="24"/>
  <c r="F134" i="24"/>
  <c r="F135" i="24"/>
  <c r="F136" i="24"/>
  <c r="C137" i="24"/>
  <c r="F137" i="24"/>
  <c r="F138" i="24"/>
  <c r="F139" i="24"/>
  <c r="E140" i="24"/>
  <c r="F140" i="24"/>
  <c r="F141" i="24"/>
  <c r="F142" i="24"/>
  <c r="F143" i="24"/>
  <c r="F144" i="24"/>
  <c r="F145" i="24"/>
  <c r="D146" i="24"/>
  <c r="F146" i="24"/>
  <c r="F147" i="24"/>
  <c r="F148" i="24"/>
  <c r="E149" i="24"/>
  <c r="F149" i="24"/>
  <c r="F150" i="24"/>
  <c r="F151" i="24"/>
  <c r="F152" i="24"/>
  <c r="E153" i="24"/>
  <c r="F153" i="24"/>
  <c r="F154" i="24"/>
  <c r="F155" i="24"/>
  <c r="F156" i="24"/>
  <c r="F157" i="24"/>
  <c r="F158" i="24"/>
  <c r="E159" i="24"/>
  <c r="F159" i="24"/>
  <c r="F160" i="24"/>
  <c r="C161" i="24"/>
  <c r="F161" i="24"/>
  <c r="F162" i="24"/>
  <c r="F163" i="24"/>
  <c r="F164" i="24"/>
  <c r="F165" i="24"/>
  <c r="D166" i="24"/>
  <c r="F166" i="24"/>
  <c r="F167" i="24"/>
  <c r="F168" i="24"/>
  <c r="F169" i="24"/>
  <c r="E170" i="24"/>
  <c r="F170" i="24"/>
  <c r="F171" i="24"/>
  <c r="F172" i="24"/>
  <c r="F173" i="24"/>
  <c r="F174" i="24"/>
  <c r="F175" i="24"/>
  <c r="E176" i="24"/>
  <c r="F176" i="24"/>
  <c r="F177" i="24"/>
  <c r="F178" i="24"/>
  <c r="F179" i="24"/>
  <c r="F180" i="24"/>
  <c r="F181" i="24"/>
  <c r="F182" i="24"/>
  <c r="F183" i="24"/>
  <c r="F184" i="24"/>
  <c r="F185" i="24"/>
  <c r="E186" i="24"/>
  <c r="F186" i="24"/>
  <c r="F187" i="24"/>
  <c r="F188" i="24"/>
  <c r="E190" i="24"/>
  <c r="F190" i="24"/>
  <c r="F191" i="24"/>
  <c r="F192" i="24"/>
  <c r="F193" i="24"/>
  <c r="F194" i="24"/>
  <c r="F195" i="24"/>
  <c r="F197" i="24"/>
  <c r="E198" i="24"/>
  <c r="F198" i="24"/>
  <c r="F199" i="24"/>
  <c r="F200" i="24"/>
  <c r="F201" i="24"/>
  <c r="F202" i="24"/>
  <c r="F203" i="24"/>
  <c r="F204" i="24"/>
  <c r="F205" i="24"/>
  <c r="D206" i="24"/>
  <c r="F206" i="24"/>
  <c r="F207" i="24"/>
  <c r="E208" i="24"/>
  <c r="F208" i="24"/>
  <c r="F209" i="24"/>
  <c r="D210" i="24"/>
  <c r="F210" i="24"/>
  <c r="F211" i="24"/>
  <c r="F212" i="24"/>
  <c r="F213" i="24"/>
  <c r="F214" i="24"/>
  <c r="F215" i="24"/>
  <c r="F216" i="24"/>
  <c r="F217" i="24"/>
  <c r="E218" i="24"/>
  <c r="F218" i="24"/>
  <c r="F219" i="24"/>
  <c r="F220" i="24"/>
  <c r="D221" i="24"/>
  <c r="F221" i="24"/>
  <c r="F222" i="24"/>
  <c r="E223" i="24"/>
  <c r="F223" i="24"/>
  <c r="F224" i="24"/>
  <c r="F225" i="24"/>
  <c r="C226" i="24"/>
  <c r="F226" i="24"/>
  <c r="F227" i="24"/>
  <c r="F228" i="24"/>
  <c r="F229" i="24"/>
  <c r="F230" i="24"/>
  <c r="D231" i="24"/>
  <c r="F231" i="24"/>
  <c r="F232" i="24"/>
  <c r="E233" i="24"/>
  <c r="F233" i="24"/>
  <c r="F234" i="24"/>
  <c r="D235" i="24"/>
  <c r="F235" i="24"/>
  <c r="F236" i="24"/>
  <c r="F237" i="24"/>
  <c r="F238" i="24"/>
  <c r="F239" i="24"/>
  <c r="F240" i="24"/>
  <c r="F241" i="24"/>
  <c r="F242" i="24"/>
  <c r="E243" i="24"/>
  <c r="F243" i="24"/>
  <c r="F244" i="24"/>
  <c r="F245" i="24"/>
  <c r="F246" i="24"/>
  <c r="F247" i="24"/>
  <c r="E248" i="24"/>
  <c r="F248" i="24"/>
  <c r="F249" i="24"/>
  <c r="F250" i="24"/>
  <c r="D251" i="24"/>
  <c r="F251" i="24"/>
  <c r="F252" i="24"/>
  <c r="F253" i="24"/>
  <c r="F254" i="24"/>
  <c r="E255" i="24"/>
  <c r="F255" i="24"/>
  <c r="F256" i="24"/>
  <c r="F257" i="24"/>
  <c r="F258" i="24"/>
  <c r="F259" i="24"/>
  <c r="C260" i="24"/>
  <c r="F260" i="24"/>
  <c r="F261" i="24"/>
  <c r="F262" i="24"/>
  <c r="F263" i="24"/>
  <c r="C264" i="24"/>
  <c r="F264" i="24"/>
  <c r="F265" i="24"/>
  <c r="E266" i="24"/>
  <c r="F266" i="24"/>
  <c r="F267" i="24"/>
  <c r="F268" i="24"/>
  <c r="D269" i="24"/>
  <c r="F269" i="24"/>
  <c r="F270" i="24"/>
  <c r="F271" i="24"/>
  <c r="E272" i="24"/>
  <c r="F272" i="24"/>
  <c r="D273" i="24"/>
  <c r="F273" i="24"/>
  <c r="F274" i="24"/>
  <c r="F275" i="24"/>
  <c r="F276" i="24"/>
  <c r="D277" i="24"/>
  <c r="F277" i="24"/>
  <c r="F278" i="24"/>
  <c r="F279" i="24"/>
  <c r="E280" i="24"/>
  <c r="F280" i="24"/>
  <c r="D281" i="24"/>
  <c r="F281" i="24"/>
  <c r="F282" i="24"/>
  <c r="F283" i="24"/>
  <c r="F284" i="24"/>
  <c r="D285" i="24"/>
  <c r="F285" i="24"/>
  <c r="E286" i="24"/>
  <c r="F286" i="24"/>
  <c r="F287" i="24"/>
  <c r="C288" i="24"/>
  <c r="E289" i="24"/>
  <c r="F289" i="24"/>
  <c r="F290" i="24"/>
  <c r="F291" i="24"/>
  <c r="F292" i="24"/>
  <c r="E293" i="24"/>
  <c r="F293" i="24"/>
  <c r="F294" i="24"/>
  <c r="F295" i="24"/>
  <c r="F296" i="24"/>
  <c r="F297" i="24"/>
  <c r="E298" i="24"/>
  <c r="F298" i="24"/>
  <c r="F299" i="24"/>
  <c r="F300" i="24"/>
  <c r="F301" i="24"/>
  <c r="F302" i="24"/>
  <c r="F303" i="24"/>
  <c r="F304" i="24"/>
  <c r="F305" i="24"/>
  <c r="F306" i="24"/>
  <c r="E307" i="24"/>
  <c r="F307" i="24"/>
  <c r="F308" i="24"/>
  <c r="F309" i="24"/>
  <c r="E310" i="24"/>
  <c r="F310" i="24"/>
  <c r="D311" i="24"/>
  <c r="F311" i="24"/>
  <c r="F312" i="24"/>
  <c r="F313" i="24"/>
  <c r="F314" i="24"/>
  <c r="D315" i="24"/>
  <c r="F315" i="24"/>
  <c r="E316" i="24"/>
  <c r="F316" i="24"/>
  <c r="F317" i="24"/>
  <c r="F318" i="24"/>
  <c r="E319" i="24"/>
  <c r="F319" i="24"/>
  <c r="F320" i="24"/>
  <c r="F321" i="24"/>
  <c r="F322" i="24"/>
  <c r="F323" i="24"/>
  <c r="E324" i="24"/>
  <c r="F324" i="24"/>
  <c r="F325" i="24"/>
  <c r="F326" i="24"/>
  <c r="F327" i="24"/>
  <c r="F328" i="24"/>
  <c r="C329" i="24"/>
  <c r="E330" i="24"/>
  <c r="F330" i="24"/>
  <c r="F331" i="24"/>
  <c r="F332" i="24"/>
  <c r="F333" i="24"/>
  <c r="D334" i="24"/>
  <c r="F334" i="24"/>
  <c r="F335" i="24"/>
  <c r="F336" i="24"/>
  <c r="F337" i="24"/>
  <c r="D338" i="24"/>
  <c r="F338" i="24"/>
  <c r="C339" i="24"/>
  <c r="F340" i="24"/>
  <c r="F341" i="24"/>
  <c r="F342" i="24"/>
  <c r="C343" i="24"/>
  <c r="F344" i="24"/>
  <c r="E345" i="24"/>
  <c r="E340" i="24" s="1"/>
  <c r="F345" i="24"/>
  <c r="D346" i="24"/>
  <c r="D345" i="24" s="1"/>
  <c r="F346" i="24"/>
  <c r="D347" i="24"/>
  <c r="F347" i="24"/>
  <c r="E9" i="25"/>
  <c r="F10" i="25"/>
  <c r="G10" i="25"/>
  <c r="H10" i="25"/>
  <c r="I10" i="25"/>
  <c r="J10" i="25"/>
  <c r="K10" i="25"/>
  <c r="L10" i="25"/>
  <c r="M11" i="25"/>
  <c r="M12" i="25"/>
  <c r="M13" i="25"/>
  <c r="M14" i="25"/>
  <c r="M15" i="25"/>
  <c r="M16" i="25"/>
  <c r="M17" i="25"/>
  <c r="M18" i="25"/>
  <c r="M19" i="25"/>
  <c r="M20" i="25"/>
  <c r="M21" i="25"/>
  <c r="M22" i="25"/>
  <c r="M23" i="25"/>
  <c r="M24" i="25"/>
  <c r="M25" i="25"/>
  <c r="M26" i="25"/>
  <c r="M27" i="25"/>
  <c r="M28" i="25"/>
  <c r="M29" i="25"/>
  <c r="M30" i="25"/>
  <c r="M31" i="25"/>
  <c r="J193" i="3"/>
  <c r="C39" i="10"/>
  <c r="C41" i="10"/>
  <c r="D41" i="10" s="1"/>
  <c r="E19" i="14"/>
  <c r="D19" i="24"/>
  <c r="D20" i="24"/>
  <c r="D21" i="24"/>
  <c r="F26" i="14"/>
  <c r="Q31" i="14"/>
  <c r="D33" i="24"/>
  <c r="D34" i="24"/>
  <c r="D35" i="24"/>
  <c r="Q42" i="14"/>
  <c r="D43" i="24"/>
  <c r="D44" i="24"/>
  <c r="D45" i="24"/>
  <c r="Q48" i="14"/>
  <c r="D46" i="24" s="1"/>
  <c r="D47" i="24"/>
  <c r="D48" i="24"/>
  <c r="D52" i="24"/>
  <c r="D54" i="24"/>
  <c r="D55" i="24"/>
  <c r="D56" i="24"/>
  <c r="Q60" i="14"/>
  <c r="D61" i="24"/>
  <c r="D49" i="27"/>
  <c r="D51" i="27"/>
  <c r="D70" i="24"/>
  <c r="D71" i="24"/>
  <c r="D72" i="24"/>
  <c r="Q76" i="14"/>
  <c r="D74" i="24" s="1"/>
  <c r="D80" i="24"/>
  <c r="D81" i="24"/>
  <c r="Q85" i="14"/>
  <c r="D88" i="24"/>
  <c r="D92" i="24"/>
  <c r="D93" i="24"/>
  <c r="D72" i="27"/>
  <c r="Q96" i="14"/>
  <c r="D97" i="24"/>
  <c r="D98" i="24"/>
  <c r="D78" i="27"/>
  <c r="D103" i="24"/>
  <c r="D109" i="24"/>
  <c r="Q112" i="14"/>
  <c r="D112" i="24"/>
  <c r="D113" i="24"/>
  <c r="D114" i="24"/>
  <c r="D116" i="24"/>
  <c r="Q118" i="14"/>
  <c r="D87" i="27" s="1"/>
  <c r="D118" i="24"/>
  <c r="D119" i="24"/>
  <c r="D120" i="24"/>
  <c r="D121" i="24"/>
  <c r="D88" i="27"/>
  <c r="D123" i="24"/>
  <c r="D128" i="24"/>
  <c r="D129" i="24"/>
  <c r="D131" i="24"/>
  <c r="Q134" i="14"/>
  <c r="D95" i="27" s="1"/>
  <c r="D134" i="24"/>
  <c r="D137" i="24"/>
  <c r="D138" i="24"/>
  <c r="D139" i="24"/>
  <c r="Q141" i="14"/>
  <c r="D102" i="27"/>
  <c r="D106" i="27"/>
  <c r="D110" i="27"/>
  <c r="D152" i="24"/>
  <c r="Q154" i="14"/>
  <c r="D153" i="24" s="1"/>
  <c r="D154" i="24"/>
  <c r="D155" i="24"/>
  <c r="D156" i="24"/>
  <c r="D157" i="24"/>
  <c r="Q160" i="14"/>
  <c r="D161" i="24"/>
  <c r="D162" i="24"/>
  <c r="Q171" i="14"/>
  <c r="D170" i="24" s="1"/>
  <c r="D171" i="24"/>
  <c r="D172" i="24"/>
  <c r="D173" i="24"/>
  <c r="D174" i="24"/>
  <c r="D177" i="24"/>
  <c r="D178" i="24"/>
  <c r="D179" i="24"/>
  <c r="D180" i="24"/>
  <c r="D181" i="24"/>
  <c r="D183" i="24"/>
  <c r="D184" i="24"/>
  <c r="D185" i="24"/>
  <c r="Q187" i="14"/>
  <c r="D186" i="24" s="1"/>
  <c r="D187" i="24"/>
  <c r="D188" i="24"/>
  <c r="D189" i="24"/>
  <c r="Q191" i="14"/>
  <c r="D190" i="24" s="1"/>
  <c r="D191" i="24"/>
  <c r="D192" i="24"/>
  <c r="D193" i="24"/>
  <c r="D194" i="24"/>
  <c r="D195" i="24"/>
  <c r="D196" i="24"/>
  <c r="Q199" i="14"/>
  <c r="D198" i="24" s="1"/>
  <c r="D199" i="24"/>
  <c r="D200" i="24"/>
  <c r="D201" i="24"/>
  <c r="D202" i="24"/>
  <c r="D203" i="24"/>
  <c r="D204" i="24"/>
  <c r="D205" i="24"/>
  <c r="D207" i="24"/>
  <c r="D209" i="24"/>
  <c r="D211" i="24"/>
  <c r="D212" i="24"/>
  <c r="D213" i="24"/>
  <c r="D214" i="24"/>
  <c r="D215" i="24"/>
  <c r="D216" i="24"/>
  <c r="D217" i="24"/>
  <c r="Q219" i="14"/>
  <c r="D218" i="24" s="1"/>
  <c r="D219" i="24"/>
  <c r="D220" i="24"/>
  <c r="D125" i="27"/>
  <c r="D227" i="24"/>
  <c r="D229" i="24"/>
  <c r="D134" i="27"/>
  <c r="D232" i="24"/>
  <c r="Q234" i="14"/>
  <c r="D234" i="24"/>
  <c r="D144" i="27"/>
  <c r="D236" i="24"/>
  <c r="D237" i="24"/>
  <c r="D238" i="24"/>
  <c r="D239" i="24"/>
  <c r="D240" i="24"/>
  <c r="D241" i="24"/>
  <c r="D145" i="27"/>
  <c r="Q244" i="14"/>
  <c r="D245" i="24"/>
  <c r="D246" i="24"/>
  <c r="Q249" i="14"/>
  <c r="D248" i="24" s="1"/>
  <c r="D249" i="24"/>
  <c r="D250" i="24"/>
  <c r="D252" i="24"/>
  <c r="D157" i="27"/>
  <c r="D158" i="27"/>
  <c r="D260" i="24"/>
  <c r="D261" i="24"/>
  <c r="D262" i="24"/>
  <c r="D263" i="24"/>
  <c r="D264" i="24"/>
  <c r="Q267" i="14"/>
  <c r="D267" i="24"/>
  <c r="D268" i="24"/>
  <c r="D271" i="24"/>
  <c r="Q273" i="14"/>
  <c r="D166" i="27"/>
  <c r="D274" i="24"/>
  <c r="D276" i="24"/>
  <c r="D169" i="27"/>
  <c r="D278" i="24"/>
  <c r="D279" i="24"/>
  <c r="Q281" i="14"/>
  <c r="D280" i="24" s="1"/>
  <c r="D282" i="24"/>
  <c r="D283" i="24"/>
  <c r="D284" i="24"/>
  <c r="Q287" i="14"/>
  <c r="D286" i="24" s="1"/>
  <c r="D287" i="24"/>
  <c r="D288" i="24"/>
  <c r="Q290" i="14"/>
  <c r="D289" i="24" s="1"/>
  <c r="D290" i="24"/>
  <c r="D291" i="24"/>
  <c r="D292" i="24"/>
  <c r="Q294" i="14"/>
  <c r="D293" i="24" s="1"/>
  <c r="D294" i="24"/>
  <c r="D295" i="24"/>
  <c r="D296" i="24"/>
  <c r="Q299" i="14"/>
  <c r="D298" i="24" s="1"/>
  <c r="D299" i="24"/>
  <c r="D300" i="24"/>
  <c r="D301" i="24"/>
  <c r="D302" i="24"/>
  <c r="D303" i="24"/>
  <c r="D304" i="24"/>
  <c r="D305" i="24"/>
  <c r="D306" i="24"/>
  <c r="D308" i="24"/>
  <c r="D309" i="24"/>
  <c r="Q311" i="14"/>
  <c r="D310" i="24" s="1"/>
  <c r="D312" i="24"/>
  <c r="D313" i="24"/>
  <c r="D314" i="24"/>
  <c r="Q317" i="14"/>
  <c r="D316" i="24" s="1"/>
  <c r="D317" i="24"/>
  <c r="D318" i="24"/>
  <c r="Q320" i="14"/>
  <c r="D319" i="24" s="1"/>
  <c r="D320" i="24"/>
  <c r="D321" i="24"/>
  <c r="D322" i="24"/>
  <c r="D325" i="24"/>
  <c r="D326" i="24"/>
  <c r="D327" i="24"/>
  <c r="D328" i="24"/>
  <c r="D329" i="24"/>
  <c r="Q331" i="14"/>
  <c r="D172" i="27" s="1"/>
  <c r="D331" i="24"/>
  <c r="D332" i="24"/>
  <c r="D333" i="24"/>
  <c r="D335" i="24"/>
  <c r="D337" i="24"/>
  <c r="D339" i="24"/>
  <c r="D341" i="24"/>
  <c r="D342" i="24"/>
  <c r="D343" i="24"/>
  <c r="D345" i="14"/>
  <c r="Q345" i="14" s="1"/>
  <c r="C28" i="10" s="1"/>
  <c r="E10" i="13"/>
  <c r="C12" i="27"/>
  <c r="C16" i="27"/>
  <c r="D17" i="13"/>
  <c r="E17" i="13"/>
  <c r="C19" i="24"/>
  <c r="C20" i="24"/>
  <c r="C21" i="24"/>
  <c r="J92" i="3"/>
  <c r="E27" i="13"/>
  <c r="E24" i="13" s="1"/>
  <c r="C28" i="27"/>
  <c r="F28" i="27" s="1"/>
  <c r="E37" i="13"/>
  <c r="E32" i="13" s="1"/>
  <c r="C33" i="27"/>
  <c r="F33" i="27" s="1"/>
  <c r="E40" i="13"/>
  <c r="C35" i="27"/>
  <c r="C47" i="13"/>
  <c r="D47" i="13"/>
  <c r="E47" i="13"/>
  <c r="C38" i="27"/>
  <c r="D52" i="13"/>
  <c r="E52" i="13"/>
  <c r="C55" i="24"/>
  <c r="C56" i="24"/>
  <c r="C57" i="24"/>
  <c r="C43" i="27"/>
  <c r="E59" i="13"/>
  <c r="C59" i="13"/>
  <c r="D62" i="13"/>
  <c r="C47" i="27"/>
  <c r="D64" i="13"/>
  <c r="F64" i="13" s="1"/>
  <c r="C49" i="27"/>
  <c r="C66" i="13"/>
  <c r="D66" i="13"/>
  <c r="E66" i="13"/>
  <c r="C70" i="24"/>
  <c r="C71" i="24"/>
  <c r="C72" i="24"/>
  <c r="C73" i="24"/>
  <c r="C55" i="27"/>
  <c r="C75" i="13"/>
  <c r="E75" i="13"/>
  <c r="C79" i="24"/>
  <c r="C80" i="24"/>
  <c r="D75" i="13"/>
  <c r="C63" i="27"/>
  <c r="C64" i="27"/>
  <c r="C84" i="13"/>
  <c r="D84" i="13"/>
  <c r="E84" i="13"/>
  <c r="C87" i="24"/>
  <c r="C88" i="24"/>
  <c r="E90" i="13"/>
  <c r="C90" i="13"/>
  <c r="C92" i="24"/>
  <c r="C93" i="24"/>
  <c r="C95" i="13"/>
  <c r="D95" i="13"/>
  <c r="E95" i="13"/>
  <c r="C97" i="24"/>
  <c r="C98" i="24"/>
  <c r="C75" i="27"/>
  <c r="C100" i="13"/>
  <c r="D100" i="13"/>
  <c r="E100" i="13"/>
  <c r="C77" i="27"/>
  <c r="C103" i="24"/>
  <c r="C80" i="27"/>
  <c r="C106" i="24"/>
  <c r="C109" i="24"/>
  <c r="C83" i="27"/>
  <c r="C111" i="13"/>
  <c r="D111" i="13"/>
  <c r="E111" i="13"/>
  <c r="C112" i="24"/>
  <c r="C113" i="24"/>
  <c r="C114" i="24"/>
  <c r="C117" i="13"/>
  <c r="D117" i="13"/>
  <c r="E117" i="13"/>
  <c r="C118" i="24"/>
  <c r="C119" i="24"/>
  <c r="C120" i="24"/>
  <c r="C121" i="24"/>
  <c r="C123" i="24"/>
  <c r="C89" i="27"/>
  <c r="C126" i="13"/>
  <c r="D126" i="13"/>
  <c r="E126" i="13"/>
  <c r="C128" i="24"/>
  <c r="C129" i="24"/>
  <c r="C131" i="24"/>
  <c r="C133" i="13"/>
  <c r="D133" i="13"/>
  <c r="E133" i="13"/>
  <c r="C134" i="24"/>
  <c r="C138" i="24"/>
  <c r="C140" i="13"/>
  <c r="D140" i="13"/>
  <c r="E140" i="13"/>
  <c r="C108" i="27"/>
  <c r="C149" i="13"/>
  <c r="D149" i="13"/>
  <c r="E149" i="13"/>
  <c r="C153" i="13"/>
  <c r="D153" i="13"/>
  <c r="E153" i="13"/>
  <c r="C154" i="24"/>
  <c r="C155" i="24"/>
  <c r="C156" i="24"/>
  <c r="C157" i="24"/>
  <c r="C112" i="27"/>
  <c r="C159" i="13"/>
  <c r="D159" i="13"/>
  <c r="E159" i="13"/>
  <c r="C118" i="27"/>
  <c r="C166" i="24"/>
  <c r="C120" i="27"/>
  <c r="C170" i="13"/>
  <c r="D170" i="13"/>
  <c r="E170" i="13"/>
  <c r="C171" i="24"/>
  <c r="C172" i="24"/>
  <c r="C173" i="24"/>
  <c r="C174" i="24"/>
  <c r="C122" i="27"/>
  <c r="D176" i="13"/>
  <c r="E176" i="13"/>
  <c r="C177" i="24"/>
  <c r="C178" i="24"/>
  <c r="C179" i="24"/>
  <c r="C180" i="24"/>
  <c r="C181" i="24"/>
  <c r="C176" i="13"/>
  <c r="C183" i="24"/>
  <c r="C184" i="24"/>
  <c r="C186" i="13"/>
  <c r="D186" i="13"/>
  <c r="E186" i="13"/>
  <c r="C187" i="24"/>
  <c r="C188" i="24"/>
  <c r="C190" i="13"/>
  <c r="D190" i="13"/>
  <c r="E190" i="13"/>
  <c r="C191" i="24"/>
  <c r="C192" i="24"/>
  <c r="C193" i="24"/>
  <c r="C194" i="24"/>
  <c r="C195" i="24"/>
  <c r="C198" i="13"/>
  <c r="D198" i="13"/>
  <c r="E198" i="13"/>
  <c r="C199" i="24"/>
  <c r="C200" i="24"/>
  <c r="C201" i="24"/>
  <c r="C202" i="24"/>
  <c r="C203" i="24"/>
  <c r="C204" i="24"/>
  <c r="C205" i="24"/>
  <c r="C206" i="24"/>
  <c r="C208" i="13"/>
  <c r="D208" i="13"/>
  <c r="E208" i="13"/>
  <c r="C209" i="24"/>
  <c r="C210" i="24"/>
  <c r="C211" i="24"/>
  <c r="C212" i="24"/>
  <c r="C213" i="24"/>
  <c r="C214" i="24"/>
  <c r="C215" i="24"/>
  <c r="C216" i="24"/>
  <c r="C218" i="13"/>
  <c r="D218" i="13"/>
  <c r="E218" i="13"/>
  <c r="C219" i="24"/>
  <c r="C220" i="24"/>
  <c r="C125" i="27"/>
  <c r="C223" i="13"/>
  <c r="E223" i="13"/>
  <c r="C130" i="27"/>
  <c r="C229" i="24"/>
  <c r="C133" i="27"/>
  <c r="C135" i="27"/>
  <c r="C233" i="13"/>
  <c r="D233" i="13"/>
  <c r="E233" i="13"/>
  <c r="C234" i="24"/>
  <c r="C236" i="24"/>
  <c r="C237" i="24"/>
  <c r="C238" i="24"/>
  <c r="C239" i="24"/>
  <c r="C240" i="24"/>
  <c r="C241" i="24"/>
  <c r="C145" i="27"/>
  <c r="C243" i="13"/>
  <c r="D243" i="13"/>
  <c r="E243" i="13"/>
  <c r="C245" i="24"/>
  <c r="C246" i="24"/>
  <c r="C148" i="27"/>
  <c r="C248" i="13"/>
  <c r="D248" i="13"/>
  <c r="E248" i="13"/>
  <c r="C249" i="24"/>
  <c r="C250" i="24"/>
  <c r="C251" i="24"/>
  <c r="C252" i="24"/>
  <c r="C154" i="27"/>
  <c r="C255" i="13"/>
  <c r="D255" i="13"/>
  <c r="C261" i="24"/>
  <c r="C262" i="24"/>
  <c r="C263" i="24"/>
  <c r="C161" i="27"/>
  <c r="C266" i="13"/>
  <c r="D266" i="13"/>
  <c r="E266" i="13"/>
  <c r="C267" i="24"/>
  <c r="C268" i="24"/>
  <c r="C269" i="24"/>
  <c r="C164" i="27"/>
  <c r="C272" i="13"/>
  <c r="D272" i="13"/>
  <c r="C274" i="24"/>
  <c r="E275" i="13"/>
  <c r="E276" i="13"/>
  <c r="F276" i="13" s="1"/>
  <c r="C168" i="27" s="1"/>
  <c r="C278" i="24"/>
  <c r="C280" i="13"/>
  <c r="D280" i="13"/>
  <c r="E280" i="13"/>
  <c r="C281" i="24"/>
  <c r="C282" i="24"/>
  <c r="C283" i="24"/>
  <c r="C284" i="24"/>
  <c r="C285" i="24"/>
  <c r="C286" i="13"/>
  <c r="D286" i="13"/>
  <c r="E286" i="13"/>
  <c r="C287" i="24"/>
  <c r="C289" i="13"/>
  <c r="D289" i="13"/>
  <c r="E289" i="13"/>
  <c r="C290" i="24"/>
  <c r="C291" i="24"/>
  <c r="C292" i="24"/>
  <c r="C293" i="13"/>
  <c r="D293" i="13"/>
  <c r="E293" i="13"/>
  <c r="C294" i="24"/>
  <c r="C295" i="24"/>
  <c r="C296" i="24"/>
  <c r="C298" i="13"/>
  <c r="D298" i="13"/>
  <c r="E298" i="13"/>
  <c r="C299" i="24"/>
  <c r="C300" i="24"/>
  <c r="C301" i="24"/>
  <c r="C302" i="24"/>
  <c r="C303" i="24"/>
  <c r="C304" i="24"/>
  <c r="C305" i="24"/>
  <c r="C306" i="24"/>
  <c r="C307" i="13"/>
  <c r="D307" i="13"/>
  <c r="E307" i="13"/>
  <c r="C308" i="24"/>
  <c r="C309" i="24"/>
  <c r="C310" i="13"/>
  <c r="D310" i="13"/>
  <c r="E310" i="13"/>
  <c r="C311" i="24"/>
  <c r="C312" i="24"/>
  <c r="C313" i="24"/>
  <c r="C314" i="24"/>
  <c r="C315" i="24"/>
  <c r="C316" i="13"/>
  <c r="D316" i="13"/>
  <c r="E316" i="13"/>
  <c r="C317" i="24"/>
  <c r="C318" i="24"/>
  <c r="C319" i="13"/>
  <c r="D319" i="13"/>
  <c r="E319" i="13"/>
  <c r="C320" i="24"/>
  <c r="C321" i="24"/>
  <c r="C322" i="24"/>
  <c r="C324" i="13"/>
  <c r="D324" i="13"/>
  <c r="E324" i="13"/>
  <c r="C325" i="24"/>
  <c r="C326" i="24"/>
  <c r="C327" i="24"/>
  <c r="C328" i="24"/>
  <c r="D330" i="13"/>
  <c r="E330" i="13"/>
  <c r="C331" i="24"/>
  <c r="C332" i="24"/>
  <c r="C333" i="24"/>
  <c r="C334" i="24"/>
  <c r="C335" i="24"/>
  <c r="J309" i="3"/>
  <c r="C337" i="24"/>
  <c r="C338" i="24"/>
  <c r="C341" i="24"/>
  <c r="C342" i="24"/>
  <c r="C344" i="24"/>
  <c r="D345" i="13"/>
  <c r="D340" i="13" s="1"/>
  <c r="E345" i="13"/>
  <c r="E340" i="13" s="1"/>
  <c r="C346" i="24"/>
  <c r="C362" i="3"/>
  <c r="J362" i="3" s="1"/>
  <c r="M362" i="3" s="1"/>
  <c r="C14" i="2"/>
  <c r="C13" i="2" s="1"/>
  <c r="C9" i="2" s="1"/>
  <c r="C22" i="2"/>
  <c r="C21" i="2" s="1"/>
  <c r="C20" i="2" s="1"/>
  <c r="C19" i="2" s="1"/>
  <c r="C18" i="2" s="1"/>
  <c r="C28" i="2"/>
  <c r="C30" i="2"/>
  <c r="K98" i="3"/>
  <c r="K100" i="3"/>
  <c r="J308" i="3"/>
  <c r="C330" i="13"/>
  <c r="M10" i="25" l="1"/>
  <c r="F277" i="13"/>
  <c r="K86" i="3"/>
  <c r="D222" i="13"/>
  <c r="D297" i="13"/>
  <c r="F298" i="13"/>
  <c r="C298" i="24" s="1"/>
  <c r="F289" i="13"/>
  <c r="C289" i="24" s="1"/>
  <c r="F324" i="13"/>
  <c r="C324" i="24" s="1"/>
  <c r="F307" i="13"/>
  <c r="C307" i="24" s="1"/>
  <c r="F266" i="13"/>
  <c r="C162" i="27" s="1"/>
  <c r="C218" i="24"/>
  <c r="F100" i="13"/>
  <c r="C76" i="27" s="1"/>
  <c r="N30" i="29"/>
  <c r="F198" i="13"/>
  <c r="F190" i="13"/>
  <c r="F176" i="13"/>
  <c r="C123" i="27" s="1"/>
  <c r="F153" i="13"/>
  <c r="F149" i="13"/>
  <c r="C109" i="27" s="1"/>
  <c r="F140" i="13"/>
  <c r="C100" i="27" s="1"/>
  <c r="F117" i="13"/>
  <c r="C87" i="27" s="1"/>
  <c r="F72" i="27"/>
  <c r="F49" i="27"/>
  <c r="F316" i="13"/>
  <c r="C316" i="24" s="1"/>
  <c r="F286" i="13"/>
  <c r="C286" i="24" s="1"/>
  <c r="F233" i="13"/>
  <c r="C141" i="27" s="1"/>
  <c r="F330" i="13"/>
  <c r="E323" i="13"/>
  <c r="F310" i="13"/>
  <c r="C310" i="24" s="1"/>
  <c r="E297" i="13"/>
  <c r="F280" i="13"/>
  <c r="C280" i="24" s="1"/>
  <c r="F248" i="13"/>
  <c r="E222" i="13"/>
  <c r="F218" i="13"/>
  <c r="E197" i="13"/>
  <c r="C186" i="24"/>
  <c r="D169" i="13"/>
  <c r="E222" i="24"/>
  <c r="F293" i="13"/>
  <c r="C293" i="24" s="1"/>
  <c r="D254" i="13"/>
  <c r="F243" i="13"/>
  <c r="C146" i="27" s="1"/>
  <c r="F208" i="13"/>
  <c r="F186" i="13"/>
  <c r="F133" i="13"/>
  <c r="C95" i="27" s="1"/>
  <c r="F95" i="27" s="1"/>
  <c r="F95" i="13"/>
  <c r="C73" i="27" s="1"/>
  <c r="D59" i="13"/>
  <c r="F62" i="13"/>
  <c r="C62" i="24" s="1"/>
  <c r="E197" i="24"/>
  <c r="D323" i="13"/>
  <c r="C297" i="13"/>
  <c r="F297" i="13" s="1"/>
  <c r="F319" i="13"/>
  <c r="C319" i="24" s="1"/>
  <c r="D197" i="13"/>
  <c r="F170" i="13"/>
  <c r="F111" i="13"/>
  <c r="C84" i="27" s="1"/>
  <c r="F47" i="13"/>
  <c r="E9" i="13"/>
  <c r="E169" i="24"/>
  <c r="E125" i="24"/>
  <c r="K228" i="3"/>
  <c r="K211" i="3"/>
  <c r="N27" i="29"/>
  <c r="N28" i="29"/>
  <c r="C29" i="29"/>
  <c r="C27" i="29"/>
  <c r="C30" i="29"/>
  <c r="E41" i="2"/>
  <c r="Q19" i="14"/>
  <c r="D17" i="24" s="1"/>
  <c r="F159" i="13"/>
  <c r="C113" i="27" s="1"/>
  <c r="I40" i="14"/>
  <c r="Q198" i="14"/>
  <c r="D197" i="24" s="1"/>
  <c r="Q209" i="14"/>
  <c r="D208" i="24" s="1"/>
  <c r="Q324" i="14"/>
  <c r="D171" i="27" s="1"/>
  <c r="Q325" i="14"/>
  <c r="D324" i="24" s="1"/>
  <c r="Q298" i="14"/>
  <c r="C17" i="26" s="1"/>
  <c r="Q308" i="14"/>
  <c r="D307" i="24" s="1"/>
  <c r="F34" i="14"/>
  <c r="F44" i="14"/>
  <c r="F43" i="14"/>
  <c r="F38" i="14"/>
  <c r="Q256" i="14"/>
  <c r="D156" i="27" s="1"/>
  <c r="Q53" i="14"/>
  <c r="D51" i="24" s="1"/>
  <c r="D341" i="14"/>
  <c r="Q341" i="14" s="1"/>
  <c r="C19" i="26" s="1"/>
  <c r="Q223" i="14"/>
  <c r="D126" i="27" s="1"/>
  <c r="Q224" i="14"/>
  <c r="D223" i="24" s="1"/>
  <c r="Q150" i="14"/>
  <c r="D109" i="27" s="1"/>
  <c r="Q105" i="14"/>
  <c r="D79" i="27" s="1"/>
  <c r="E34" i="14"/>
  <c r="E44" i="14"/>
  <c r="E43" i="14"/>
  <c r="E38" i="14"/>
  <c r="E26" i="14"/>
  <c r="Q67" i="14"/>
  <c r="D50" i="27" s="1"/>
  <c r="Q170" i="14"/>
  <c r="D169" i="24" s="1"/>
  <c r="Q177" i="14"/>
  <c r="D176" i="24" s="1"/>
  <c r="D44" i="27"/>
  <c r="I33" i="14"/>
  <c r="Q255" i="14"/>
  <c r="D254" i="24" s="1"/>
  <c r="P44" i="14"/>
  <c r="P34" i="14"/>
  <c r="F66" i="13"/>
  <c r="C50" i="27" s="1"/>
  <c r="F75" i="13"/>
  <c r="C56" i="27" s="1"/>
  <c r="F84" i="13"/>
  <c r="C65" i="27" s="1"/>
  <c r="F126" i="13"/>
  <c r="C91" i="27" s="1"/>
  <c r="E272" i="13"/>
  <c r="F272" i="13" s="1"/>
  <c r="C165" i="27" s="1"/>
  <c r="F275" i="13"/>
  <c r="C275" i="24" s="1"/>
  <c r="C316" i="3"/>
  <c r="J316" i="3" s="1"/>
  <c r="M23" i="29"/>
  <c r="N29" i="29"/>
  <c r="D23" i="29"/>
  <c r="P38" i="14"/>
  <c r="P12" i="14"/>
  <c r="P26" i="14"/>
  <c r="P43" i="14"/>
  <c r="E40" i="27"/>
  <c r="F125" i="27"/>
  <c r="F145" i="27"/>
  <c r="C222" i="13"/>
  <c r="D13" i="6"/>
  <c r="D15" i="6" s="1"/>
  <c r="B15" i="18"/>
  <c r="B19" i="18" s="1"/>
  <c r="F59" i="13"/>
  <c r="F87" i="27"/>
  <c r="F223" i="13"/>
  <c r="C127" i="27" s="1"/>
  <c r="C345" i="13"/>
  <c r="F347" i="13"/>
  <c r="C347" i="24" s="1"/>
  <c r="J194" i="3"/>
  <c r="O158" i="3" s="1"/>
  <c r="O161" i="3" s="1"/>
  <c r="C323" i="13"/>
  <c r="K309" i="3"/>
  <c r="K310" i="3" s="1"/>
  <c r="C34" i="2"/>
  <c r="C33" i="2" s="1"/>
  <c r="C153" i="24"/>
  <c r="C248" i="24"/>
  <c r="C198" i="24"/>
  <c r="C190" i="24"/>
  <c r="C170" i="24"/>
  <c r="C208" i="24"/>
  <c r="F164" i="27"/>
  <c r="C29" i="24"/>
  <c r="C26" i="27"/>
  <c r="L193" i="3"/>
  <c r="C182" i="24"/>
  <c r="C176" i="24" s="1"/>
  <c r="C124" i="27"/>
  <c r="C117" i="27"/>
  <c r="C164" i="24"/>
  <c r="C114" i="27"/>
  <c r="C160" i="24"/>
  <c r="C97" i="27"/>
  <c r="C136" i="24"/>
  <c r="C93" i="27"/>
  <c r="C130" i="24"/>
  <c r="C53" i="27"/>
  <c r="C69" i="24"/>
  <c r="C48" i="27"/>
  <c r="C64" i="24"/>
  <c r="C13" i="6"/>
  <c r="C15" i="6" s="1"/>
  <c r="E11" i="6"/>
  <c r="E9" i="30"/>
  <c r="C9" i="3"/>
  <c r="F257" i="13"/>
  <c r="C257" i="24" s="1"/>
  <c r="F10" i="8"/>
  <c r="C172" i="27"/>
  <c r="F172" i="27" s="1"/>
  <c r="C330" i="24"/>
  <c r="C163" i="27"/>
  <c r="C270" i="24"/>
  <c r="C266" i="24" s="1"/>
  <c r="C129" i="27"/>
  <c r="C225" i="24"/>
  <c r="E125" i="13"/>
  <c r="C85" i="27"/>
  <c r="C115" i="24"/>
  <c r="C111" i="24" s="1"/>
  <c r="C78" i="27"/>
  <c r="F78" i="27" s="1"/>
  <c r="C102" i="24"/>
  <c r="C67" i="27"/>
  <c r="C86" i="24"/>
  <c r="C59" i="27"/>
  <c r="C78" i="24"/>
  <c r="E51" i="13"/>
  <c r="C17" i="8"/>
  <c r="D39" i="10"/>
  <c r="C36" i="10"/>
  <c r="C169" i="27"/>
  <c r="F169" i="27" s="1"/>
  <c r="C277" i="24"/>
  <c r="C254" i="13"/>
  <c r="C110" i="27"/>
  <c r="F110" i="27" s="1"/>
  <c r="C150" i="24"/>
  <c r="C105" i="27"/>
  <c r="C145" i="24"/>
  <c r="C173" i="27"/>
  <c r="C336" i="24"/>
  <c r="C132" i="27"/>
  <c r="C228" i="24"/>
  <c r="C128" i="27"/>
  <c r="C224" i="24"/>
  <c r="C197" i="13"/>
  <c r="C169" i="13"/>
  <c r="D125" i="13"/>
  <c r="C42" i="27"/>
  <c r="C54" i="24"/>
  <c r="C14" i="27"/>
  <c r="C14" i="24"/>
  <c r="E169" i="13"/>
  <c r="C101" i="27"/>
  <c r="C141" i="24"/>
  <c r="C27" i="2"/>
  <c r="C26" i="2" s="1"/>
  <c r="C125" i="13"/>
  <c r="D173" i="27"/>
  <c r="D336" i="24"/>
  <c r="C26" i="10"/>
  <c r="D165" i="27"/>
  <c r="D147" i="27"/>
  <c r="D244" i="24"/>
  <c r="D132" i="27"/>
  <c r="D228" i="24"/>
  <c r="D128" i="27"/>
  <c r="D224" i="24"/>
  <c r="D120" i="27"/>
  <c r="F120" i="27" s="1"/>
  <c r="D168" i="24"/>
  <c r="D117" i="27"/>
  <c r="D164" i="24"/>
  <c r="D114" i="27"/>
  <c r="D160" i="24"/>
  <c r="D105" i="27"/>
  <c r="D145" i="24"/>
  <c r="D93" i="27"/>
  <c r="D130" i="24"/>
  <c r="D80" i="27"/>
  <c r="F80" i="27" s="1"/>
  <c r="D105" i="24"/>
  <c r="D65" i="27"/>
  <c r="D84" i="24"/>
  <c r="D57" i="27"/>
  <c r="D76" i="24"/>
  <c r="D52" i="27"/>
  <c r="D68" i="24"/>
  <c r="D46" i="27"/>
  <c r="D60" i="24"/>
  <c r="D32" i="27"/>
  <c r="F32" i="27" s="1"/>
  <c r="D37" i="24"/>
  <c r="D26" i="27"/>
  <c r="D29" i="24"/>
  <c r="E323" i="24"/>
  <c r="D64" i="24"/>
  <c r="D168" i="27"/>
  <c r="F168" i="27" s="1"/>
  <c r="C134" i="27"/>
  <c r="F134" i="27" s="1"/>
  <c r="C231" i="24"/>
  <c r="C131" i="27"/>
  <c r="C227" i="24"/>
  <c r="C119" i="27"/>
  <c r="C167" i="24"/>
  <c r="C116" i="27"/>
  <c r="C163" i="24"/>
  <c r="C104" i="27"/>
  <c r="C144" i="24"/>
  <c r="C96" i="27"/>
  <c r="C135" i="24"/>
  <c r="C96" i="24"/>
  <c r="C95" i="24" s="1"/>
  <c r="C74" i="27"/>
  <c r="C66" i="27"/>
  <c r="C85" i="24"/>
  <c r="C62" i="27"/>
  <c r="F62" i="27" s="1"/>
  <c r="C81" i="24"/>
  <c r="C58" i="27"/>
  <c r="C77" i="24"/>
  <c r="C52" i="27"/>
  <c r="C68" i="24"/>
  <c r="C46" i="27"/>
  <c r="C61" i="24"/>
  <c r="C27" i="10"/>
  <c r="D275" i="24"/>
  <c r="D167" i="27"/>
  <c r="D160" i="27"/>
  <c r="D259" i="24"/>
  <c r="D148" i="27"/>
  <c r="F148" i="27" s="1"/>
  <c r="D247" i="24"/>
  <c r="D146" i="27"/>
  <c r="D243" i="24"/>
  <c r="D122" i="27"/>
  <c r="F122" i="27" s="1"/>
  <c r="D175" i="24"/>
  <c r="D119" i="27"/>
  <c r="D167" i="24"/>
  <c r="D116" i="27"/>
  <c r="D163" i="24"/>
  <c r="D113" i="27"/>
  <c r="D159" i="24"/>
  <c r="D111" i="27"/>
  <c r="D151" i="24"/>
  <c r="D108" i="27"/>
  <c r="F108" i="27" s="1"/>
  <c r="D148" i="24"/>
  <c r="D104" i="27"/>
  <c r="D144" i="24"/>
  <c r="D101" i="27"/>
  <c r="D141" i="24"/>
  <c r="D124" i="24"/>
  <c r="D89" i="27"/>
  <c r="F89" i="27" s="1"/>
  <c r="D108" i="24"/>
  <c r="D82" i="27"/>
  <c r="D77" i="27"/>
  <c r="F77" i="27" s="1"/>
  <c r="D101" i="24"/>
  <c r="D64" i="27"/>
  <c r="F64" i="27" s="1"/>
  <c r="D83" i="24"/>
  <c r="D56" i="27"/>
  <c r="D75" i="24"/>
  <c r="D48" i="27"/>
  <c r="D63" i="24"/>
  <c r="D43" i="27"/>
  <c r="F43" i="27" s="1"/>
  <c r="D57" i="24"/>
  <c r="D42" i="27"/>
  <c r="D53" i="24"/>
  <c r="D16" i="27"/>
  <c r="F16" i="27" s="1"/>
  <c r="D16" i="24"/>
  <c r="D14" i="24"/>
  <c r="D14" i="27"/>
  <c r="D330" i="24"/>
  <c r="E297" i="24"/>
  <c r="D257" i="24"/>
  <c r="D150" i="24"/>
  <c r="D117" i="24"/>
  <c r="C101" i="24"/>
  <c r="D94" i="24"/>
  <c r="D58" i="24"/>
  <c r="D115" i="27"/>
  <c r="C170" i="3"/>
  <c r="C83" i="3"/>
  <c r="J83" i="3" s="1"/>
  <c r="L83" i="3" s="1"/>
  <c r="C79" i="3"/>
  <c r="J79" i="3" s="1"/>
  <c r="L79" i="3" s="1"/>
  <c r="E12" i="6"/>
  <c r="C273" i="24"/>
  <c r="C166" i="27"/>
  <c r="F166" i="27" s="1"/>
  <c r="C147" i="27"/>
  <c r="C244" i="24"/>
  <c r="C243" i="24" s="1"/>
  <c r="C144" i="27"/>
  <c r="C235" i="24"/>
  <c r="C233" i="24" s="1"/>
  <c r="C115" i="27"/>
  <c r="C162" i="24"/>
  <c r="C107" i="27"/>
  <c r="C147" i="24"/>
  <c r="C103" i="27"/>
  <c r="C143" i="24"/>
  <c r="C88" i="27"/>
  <c r="F88" i="27" s="1"/>
  <c r="C122" i="24"/>
  <c r="C117" i="24" s="1"/>
  <c r="C82" i="27"/>
  <c r="C108" i="24"/>
  <c r="C79" i="27"/>
  <c r="C104" i="24"/>
  <c r="C57" i="27"/>
  <c r="C76" i="24"/>
  <c r="C51" i="27"/>
  <c r="F51" i="27" s="1"/>
  <c r="C67" i="24"/>
  <c r="C60" i="24"/>
  <c r="C19" i="27"/>
  <c r="C22" i="24"/>
  <c r="D163" i="27"/>
  <c r="D270" i="24"/>
  <c r="D162" i="27"/>
  <c r="D266" i="24"/>
  <c r="D258" i="24"/>
  <c r="D159" i="27"/>
  <c r="D230" i="24"/>
  <c r="D133" i="27"/>
  <c r="F133" i="27" s="1"/>
  <c r="D130" i="27"/>
  <c r="F130" i="27" s="1"/>
  <c r="D226" i="24"/>
  <c r="D124" i="27"/>
  <c r="D182" i="24"/>
  <c r="D112" i="27"/>
  <c r="F112" i="27" s="1"/>
  <c r="D158" i="24"/>
  <c r="D107" i="27"/>
  <c r="D147" i="24"/>
  <c r="D140" i="24"/>
  <c r="D100" i="27"/>
  <c r="D97" i="27"/>
  <c r="D136" i="24"/>
  <c r="D132" i="24"/>
  <c r="D94" i="27"/>
  <c r="F94" i="27" s="1"/>
  <c r="D85" i="27"/>
  <c r="D115" i="24"/>
  <c r="D84" i="27"/>
  <c r="D111" i="24"/>
  <c r="D81" i="27"/>
  <c r="D107" i="24"/>
  <c r="D74" i="27"/>
  <c r="D96" i="24"/>
  <c r="D67" i="27"/>
  <c r="D86" i="24"/>
  <c r="D63" i="27"/>
  <c r="F63" i="27" s="1"/>
  <c r="D82" i="24"/>
  <c r="D59" i="27"/>
  <c r="D78" i="24"/>
  <c r="D55" i="27"/>
  <c r="F55" i="27" s="1"/>
  <c r="D73" i="24"/>
  <c r="D47" i="27"/>
  <c r="F47" i="27" s="1"/>
  <c r="D62" i="24"/>
  <c r="D20" i="27"/>
  <c r="F20" i="27" s="1"/>
  <c r="D23" i="24"/>
  <c r="D12" i="27"/>
  <c r="F12" i="27" s="1"/>
  <c r="D12" i="24"/>
  <c r="E254" i="24"/>
  <c r="D242" i="24"/>
  <c r="C230" i="24"/>
  <c r="C165" i="24"/>
  <c r="D142" i="24"/>
  <c r="D67" i="24"/>
  <c r="C63" i="24"/>
  <c r="C111" i="27"/>
  <c r="C151" i="24"/>
  <c r="C149" i="24" s="1"/>
  <c r="C106" i="27"/>
  <c r="F106" i="27" s="1"/>
  <c r="C146" i="24"/>
  <c r="C102" i="27"/>
  <c r="F102" i="27" s="1"/>
  <c r="C142" i="24"/>
  <c r="C92" i="27"/>
  <c r="C127" i="24"/>
  <c r="C81" i="27"/>
  <c r="C107" i="24"/>
  <c r="C18" i="24"/>
  <c r="C17" i="13"/>
  <c r="F17" i="13" s="1"/>
  <c r="D161" i="27"/>
  <c r="F161" i="27" s="1"/>
  <c r="D265" i="24"/>
  <c r="D154" i="27"/>
  <c r="F154" i="27" s="1"/>
  <c r="D253" i="24"/>
  <c r="D141" i="27"/>
  <c r="D233" i="24"/>
  <c r="D129" i="27"/>
  <c r="D225" i="24"/>
  <c r="D118" i="27"/>
  <c r="F118" i="27" s="1"/>
  <c r="D165" i="24"/>
  <c r="D103" i="27"/>
  <c r="D143" i="24"/>
  <c r="D96" i="27"/>
  <c r="D135" i="24"/>
  <c r="D83" i="27"/>
  <c r="F83" i="27" s="1"/>
  <c r="D110" i="24"/>
  <c r="D75" i="27"/>
  <c r="F75" i="27" s="1"/>
  <c r="D99" i="24"/>
  <c r="D73" i="27"/>
  <c r="D95" i="24"/>
  <c r="D89" i="24"/>
  <c r="D66" i="27"/>
  <c r="D85" i="24"/>
  <c r="D58" i="27"/>
  <c r="D77" i="24"/>
  <c r="D53" i="27"/>
  <c r="D69" i="24"/>
  <c r="D45" i="27"/>
  <c r="D59" i="24"/>
  <c r="D38" i="27"/>
  <c r="F38" i="27" s="1"/>
  <c r="D49" i="24"/>
  <c r="D35" i="27"/>
  <c r="F35" i="27" s="1"/>
  <c r="D39" i="24"/>
  <c r="D27" i="27"/>
  <c r="F27" i="27" s="1"/>
  <c r="D30" i="24"/>
  <c r="D19" i="27"/>
  <c r="D22" i="24"/>
  <c r="D18" i="24"/>
  <c r="D18" i="27"/>
  <c r="J357" i="3"/>
  <c r="C276" i="24"/>
  <c r="D272" i="24"/>
  <c r="D256" i="24"/>
  <c r="D133" i="24"/>
  <c r="C105" i="24"/>
  <c r="D102" i="24"/>
  <c r="E51" i="24"/>
  <c r="E9" i="24"/>
  <c r="E8" i="24" s="1"/>
  <c r="L249" i="3"/>
  <c r="K248" i="3"/>
  <c r="K251" i="3" s="1"/>
  <c r="C28" i="29"/>
  <c r="H8" i="27" l="1"/>
  <c r="H5" i="27"/>
  <c r="F73" i="27"/>
  <c r="C31" i="29"/>
  <c r="D255" i="24"/>
  <c r="F323" i="13"/>
  <c r="C171" i="27" s="1"/>
  <c r="C197" i="24"/>
  <c r="F162" i="27"/>
  <c r="F53" i="13"/>
  <c r="C53" i="24" s="1"/>
  <c r="C52" i="13"/>
  <c r="D104" i="24"/>
  <c r="F84" i="27"/>
  <c r="F165" i="27"/>
  <c r="F109" i="27"/>
  <c r="F197" i="13"/>
  <c r="F222" i="13"/>
  <c r="B15" i="26" s="1"/>
  <c r="D123" i="27"/>
  <c r="F123" i="27" s="1"/>
  <c r="C169" i="24"/>
  <c r="D297" i="24"/>
  <c r="F169" i="13"/>
  <c r="C10" i="10" s="1"/>
  <c r="C297" i="24"/>
  <c r="B17" i="26"/>
  <c r="E17" i="26" s="1"/>
  <c r="C12" i="10"/>
  <c r="C153" i="3"/>
  <c r="K153" i="3" s="1"/>
  <c r="K157" i="3" s="1"/>
  <c r="N31" i="29"/>
  <c r="F65" i="27"/>
  <c r="J359" i="3"/>
  <c r="D17" i="27"/>
  <c r="F41" i="2"/>
  <c r="C89" i="3"/>
  <c r="K89" i="3" s="1"/>
  <c r="K316" i="3"/>
  <c r="I11" i="14"/>
  <c r="I10" i="14" s="1"/>
  <c r="D127" i="27"/>
  <c r="F127" i="27" s="1"/>
  <c r="F113" i="27"/>
  <c r="C126" i="24"/>
  <c r="P40" i="14"/>
  <c r="D40" i="27"/>
  <c r="F56" i="27"/>
  <c r="C24" i="10"/>
  <c r="F33" i="14"/>
  <c r="F50" i="27"/>
  <c r="E33" i="14"/>
  <c r="D121" i="27"/>
  <c r="D340" i="24"/>
  <c r="C18" i="26"/>
  <c r="D149" i="24"/>
  <c r="D323" i="24"/>
  <c r="F115" i="27"/>
  <c r="F44" i="27"/>
  <c r="E40" i="14"/>
  <c r="E11" i="14" s="1"/>
  <c r="F40" i="14"/>
  <c r="C16" i="26"/>
  <c r="F111" i="27"/>
  <c r="C25" i="10"/>
  <c r="D27" i="10" s="1"/>
  <c r="F171" i="27"/>
  <c r="C66" i="24"/>
  <c r="D155" i="27"/>
  <c r="C167" i="27"/>
  <c r="F167" i="27" s="1"/>
  <c r="F100" i="27"/>
  <c r="C323" i="24"/>
  <c r="P33" i="14"/>
  <c r="P10" i="14" s="1"/>
  <c r="D222" i="24"/>
  <c r="C15" i="26"/>
  <c r="F81" i="27"/>
  <c r="F79" i="27"/>
  <c r="F125" i="13"/>
  <c r="C9" i="10" s="1"/>
  <c r="C133" i="24"/>
  <c r="F144" i="27"/>
  <c r="F141" i="27"/>
  <c r="C32" i="2"/>
  <c r="F52" i="27"/>
  <c r="C121" i="27"/>
  <c r="E15" i="6"/>
  <c r="L194" i="3"/>
  <c r="K172" i="3"/>
  <c r="C84" i="24"/>
  <c r="C340" i="13"/>
  <c r="F340" i="13" s="1"/>
  <c r="F345" i="13"/>
  <c r="E127" i="14"/>
  <c r="Q127" i="14" s="1"/>
  <c r="F158" i="27"/>
  <c r="B13" i="26"/>
  <c r="C59" i="24"/>
  <c r="C75" i="24"/>
  <c r="C272" i="24"/>
  <c r="C223" i="24"/>
  <c r="C222" i="24" s="1"/>
  <c r="C17" i="24"/>
  <c r="C100" i="24"/>
  <c r="C140" i="24"/>
  <c r="C159" i="24"/>
  <c r="F82" i="27"/>
  <c r="D66" i="24"/>
  <c r="F104" i="27"/>
  <c r="K317" i="3"/>
  <c r="F105" i="27"/>
  <c r="F85" i="27"/>
  <c r="F129" i="27"/>
  <c r="F124" i="27"/>
  <c r="F45" i="27"/>
  <c r="F57" i="27"/>
  <c r="F103" i="27"/>
  <c r="K170" i="3"/>
  <c r="K190" i="3"/>
  <c r="K195" i="3" s="1"/>
  <c r="F46" i="27"/>
  <c r="F58" i="27"/>
  <c r="F66" i="27"/>
  <c r="F96" i="27"/>
  <c r="F116" i="27"/>
  <c r="F101" i="27"/>
  <c r="F14" i="27"/>
  <c r="F128" i="27"/>
  <c r="F173" i="27"/>
  <c r="F59" i="27"/>
  <c r="F48" i="27"/>
  <c r="F93" i="27"/>
  <c r="F114" i="27"/>
  <c r="C35" i="10"/>
  <c r="F74" i="27"/>
  <c r="F163" i="27"/>
  <c r="K9" i="3"/>
  <c r="J9" i="3"/>
  <c r="F19" i="27"/>
  <c r="F107" i="27"/>
  <c r="F119" i="27"/>
  <c r="F131" i="27"/>
  <c r="E13" i="26"/>
  <c r="C37" i="10"/>
  <c r="F42" i="27"/>
  <c r="F132" i="27"/>
  <c r="C102" i="3"/>
  <c r="F67" i="27"/>
  <c r="F256" i="13"/>
  <c r="E13" i="6"/>
  <c r="L368" i="3"/>
  <c r="F53" i="27"/>
  <c r="F97" i="27"/>
  <c r="F117" i="27"/>
  <c r="C14" i="10" l="1"/>
  <c r="C18" i="8" s="1"/>
  <c r="B18" i="26"/>
  <c r="E18" i="26" s="1"/>
  <c r="F52" i="13"/>
  <c r="C51" i="13"/>
  <c r="C126" i="27"/>
  <c r="G40" i="27"/>
  <c r="K163" i="3"/>
  <c r="K167" i="3" s="1"/>
  <c r="C11" i="10"/>
  <c r="B14" i="26"/>
  <c r="E14" i="26" s="1"/>
  <c r="E15" i="26"/>
  <c r="K319" i="3"/>
  <c r="F11" i="14"/>
  <c r="F10" i="14" s="1"/>
  <c r="F121" i="27"/>
  <c r="B12" i="26"/>
  <c r="C90" i="27"/>
  <c r="C125" i="24"/>
  <c r="C8" i="2"/>
  <c r="C40" i="2" s="1"/>
  <c r="E46" i="2" s="1"/>
  <c r="K174" i="3"/>
  <c r="C345" i="24"/>
  <c r="C15" i="10"/>
  <c r="C340" i="24"/>
  <c r="B19" i="26"/>
  <c r="E19" i="26" s="1"/>
  <c r="E126" i="14"/>
  <c r="Q126" i="14" s="1"/>
  <c r="D127" i="24"/>
  <c r="D92" i="27"/>
  <c r="F92" i="27" s="1"/>
  <c r="F157" i="27"/>
  <c r="C256" i="24"/>
  <c r="K102" i="3"/>
  <c r="K104" i="3" s="1"/>
  <c r="K139" i="3"/>
  <c r="K150" i="3" s="1"/>
  <c r="C363" i="3"/>
  <c r="L9" i="3"/>
  <c r="N93" i="3"/>
  <c r="O90" i="3"/>
  <c r="N92" i="3"/>
  <c r="C13" i="8"/>
  <c r="C8" i="27" l="1"/>
  <c r="C52" i="24"/>
  <c r="C40" i="27"/>
  <c r="F40" i="27" s="1"/>
  <c r="G47" i="25"/>
  <c r="G8" i="27"/>
  <c r="H9" i="13"/>
  <c r="E14" i="30"/>
  <c r="C43" i="2"/>
  <c r="E13" i="30"/>
  <c r="F8" i="8"/>
  <c r="E11" i="30"/>
  <c r="E12" i="30" s="1"/>
  <c r="G8" i="26"/>
  <c r="E10" i="14"/>
  <c r="E7" i="14" s="1"/>
  <c r="D15" i="10"/>
  <c r="C19" i="8"/>
  <c r="D91" i="27"/>
  <c r="F91" i="27" s="1"/>
  <c r="D126" i="24"/>
  <c r="F258" i="13" l="1"/>
  <c r="F159" i="27" s="1"/>
  <c r="E17" i="30"/>
  <c r="F259" i="13"/>
  <c r="C259" i="24" s="1"/>
  <c r="C12" i="26"/>
  <c r="E12" i="26" s="1"/>
  <c r="D90" i="27"/>
  <c r="F90" i="27" s="1"/>
  <c r="C23" i="10"/>
  <c r="C12" i="8" s="1"/>
  <c r="D125" i="24"/>
  <c r="C258" i="24" l="1"/>
  <c r="C255" i="24" s="1"/>
  <c r="C254" i="24" s="1"/>
  <c r="J11" i="3"/>
  <c r="E255" i="13"/>
  <c r="E254" i="13" s="1"/>
  <c r="F160" i="27"/>
  <c r="E10" i="7" l="1"/>
  <c r="C10" i="39" s="1"/>
  <c r="C138" i="39" s="1"/>
  <c r="F255" i="13"/>
  <c r="F156" i="27" s="1"/>
  <c r="E8" i="13"/>
  <c r="F254" i="13"/>
  <c r="L11" i="3"/>
  <c r="L365" i="3" s="1"/>
  <c r="O12" i="3"/>
  <c r="O13" i="3" s="1"/>
  <c r="E16" i="26" l="1"/>
  <c r="C13" i="10"/>
  <c r="C16" i="8" l="1"/>
  <c r="F155" i="27"/>
  <c r="L377" i="3" l="1"/>
  <c r="J97" i="3" l="1"/>
  <c r="L378" i="3" s="1"/>
  <c r="C38" i="10" l="1"/>
  <c r="C15" i="8" s="1"/>
  <c r="F147" i="27" l="1"/>
  <c r="E146" i="27"/>
  <c r="F146" i="27" l="1"/>
  <c r="F126" i="27" l="1"/>
  <c r="D106" i="24" l="1"/>
  <c r="O101" i="14"/>
  <c r="Q101" i="14" s="1"/>
  <c r="D100" i="24" l="1"/>
  <c r="D76" i="27"/>
  <c r="F76" i="27" s="1"/>
  <c r="F26" i="27" l="1"/>
  <c r="E29" i="4" l="1"/>
  <c r="G29" i="4" s="1"/>
  <c r="J29" i="4" s="1"/>
  <c r="E25" i="4" l="1"/>
  <c r="G23" i="4"/>
  <c r="J23" i="4" s="1"/>
  <c r="E19" i="4"/>
  <c r="G19" i="4" s="1"/>
  <c r="J19" i="4" s="1"/>
  <c r="E37" i="4" l="1"/>
  <c r="G37" i="4" s="1"/>
  <c r="J37" i="4" s="1"/>
  <c r="G25" i="4"/>
  <c r="J25" i="4" s="1"/>
  <c r="E33" i="4" l="1"/>
  <c r="E36" i="4"/>
  <c r="G36" i="4" s="1"/>
  <c r="J36" i="4" s="1"/>
  <c r="G34" i="4"/>
  <c r="J34" i="4" s="1"/>
  <c r="C14" i="5" l="1"/>
  <c r="E17" i="4"/>
  <c r="G33" i="4"/>
  <c r="J33" i="4" s="1"/>
  <c r="E18" i="4" l="1"/>
  <c r="G17" i="4"/>
  <c r="J17" i="4" s="1"/>
  <c r="C18" i="5" l="1"/>
  <c r="C20" i="5" s="1"/>
  <c r="C22" i="5" s="1"/>
  <c r="C24" i="5" s="1"/>
  <c r="C25" i="5" s="1"/>
  <c r="G18" i="4"/>
  <c r="J18" i="4" s="1"/>
  <c r="E20" i="4"/>
  <c r="C63" i="5" l="1"/>
  <c r="C69" i="5" s="1"/>
  <c r="C73" i="5" s="1"/>
  <c r="C76" i="5" s="1"/>
  <c r="G20" i="4"/>
  <c r="J20" i="4" s="1"/>
  <c r="E21" i="4"/>
  <c r="G35" i="4"/>
  <c r="J35" i="4" s="1"/>
  <c r="E22" i="4" l="1"/>
  <c r="G21" i="4"/>
  <c r="J21" i="4" s="1"/>
  <c r="G22" i="4" l="1"/>
  <c r="J22" i="4" s="1"/>
  <c r="E26" i="4"/>
  <c r="G26" i="4" l="1"/>
  <c r="J26" i="4" s="1"/>
  <c r="E41" i="4"/>
  <c r="G41" i="4" l="1"/>
  <c r="J41" i="4" s="1"/>
  <c r="E43" i="4"/>
  <c r="G43" i="4" s="1"/>
  <c r="J43" i="4" s="1"/>
  <c r="E39" i="4"/>
  <c r="G39" i="4" s="1"/>
  <c r="J39" i="4" s="1"/>
  <c r="J45" i="4" l="1"/>
  <c r="J29" i="3" l="1"/>
  <c r="C92" i="14" l="1"/>
  <c r="C38" i="14"/>
  <c r="C12" i="14"/>
  <c r="C34" i="14" l="1"/>
  <c r="C33" i="14" s="1"/>
  <c r="C44" i="14"/>
  <c r="C43" i="14"/>
  <c r="G43" i="14"/>
  <c r="G12" i="14"/>
  <c r="G91" i="14"/>
  <c r="G52" i="14" s="1"/>
  <c r="Q15" i="14"/>
  <c r="C26" i="14"/>
  <c r="C91" i="14"/>
  <c r="C40" i="14" l="1"/>
  <c r="G44" i="14"/>
  <c r="G40" i="14" s="1"/>
  <c r="G26" i="14"/>
  <c r="G38" i="14"/>
  <c r="D13" i="24"/>
  <c r="D13" i="27"/>
  <c r="C52" i="14"/>
  <c r="C11" i="14"/>
  <c r="G33" i="14" l="1"/>
  <c r="G11" i="14" s="1"/>
  <c r="G10" i="14" s="1"/>
  <c r="C10" i="14"/>
  <c r="F13" i="13" l="1"/>
  <c r="J13" i="27" s="1"/>
  <c r="J91" i="3"/>
  <c r="F13" i="27" l="1"/>
  <c r="C13" i="24"/>
  <c r="J30" i="3" l="1"/>
  <c r="J59" i="3" l="1"/>
  <c r="H12" i="14" l="1"/>
  <c r="H26" i="14" l="1"/>
  <c r="H43" i="14"/>
  <c r="H34" i="14"/>
  <c r="H44" i="14"/>
  <c r="H91" i="14"/>
  <c r="H52" i="14" s="1"/>
  <c r="O12" i="14"/>
  <c r="J58" i="3"/>
  <c r="D10" i="13"/>
  <c r="H38" i="14"/>
  <c r="J14" i="3"/>
  <c r="K12" i="14"/>
  <c r="H40" i="14" l="1"/>
  <c r="K34" i="14"/>
  <c r="Q28" i="14"/>
  <c r="J12" i="3"/>
  <c r="M12" i="14"/>
  <c r="J28" i="3"/>
  <c r="N12" i="14"/>
  <c r="K91" i="14"/>
  <c r="K52" i="14" s="1"/>
  <c r="H33" i="14"/>
  <c r="J90" i="3"/>
  <c r="F15" i="13"/>
  <c r="H11" i="14" l="1"/>
  <c r="H10" i="14" s="1"/>
  <c r="K43" i="14"/>
  <c r="K26" i="14"/>
  <c r="K38" i="14"/>
  <c r="K33" i="14" s="1"/>
  <c r="K44" i="14"/>
  <c r="M43" i="14"/>
  <c r="C15" i="24"/>
  <c r="C15" i="27"/>
  <c r="M91" i="14"/>
  <c r="M52" i="14" s="1"/>
  <c r="J15" i="3"/>
  <c r="J16" i="3"/>
  <c r="D26" i="24"/>
  <c r="D23" i="27"/>
  <c r="K29" i="20"/>
  <c r="K30" i="20" s="1"/>
  <c r="K46" i="4"/>
  <c r="K40" i="14" l="1"/>
  <c r="K11" i="14" s="1"/>
  <c r="K10" i="14" s="1"/>
  <c r="J70" i="3" s="1"/>
  <c r="J196" i="3" s="1"/>
  <c r="K199" i="3" s="1"/>
  <c r="K200" i="3" s="1"/>
  <c r="J19" i="3"/>
  <c r="F11" i="13"/>
  <c r="N90" i="3"/>
  <c r="N94" i="3" s="1"/>
  <c r="N365" i="3" s="1"/>
  <c r="C10" i="13"/>
  <c r="L12" i="14"/>
  <c r="M26" i="14"/>
  <c r="M34" i="14"/>
  <c r="M38" i="14"/>
  <c r="J18" i="3" s="1"/>
  <c r="J61" i="3"/>
  <c r="O38" i="14"/>
  <c r="J64" i="3" s="1"/>
  <c r="O92" i="14"/>
  <c r="J62" i="3"/>
  <c r="J32" i="3"/>
  <c r="J33" i="3"/>
  <c r="N38" i="14"/>
  <c r="J35" i="3" s="1"/>
  <c r="M44" i="14"/>
  <c r="J20" i="3" s="1"/>
  <c r="L91" i="14"/>
  <c r="L52" i="14" s="1"/>
  <c r="J324" i="3"/>
  <c r="L38" i="14"/>
  <c r="F26" i="13"/>
  <c r="J23" i="27" s="1"/>
  <c r="I45" i="20"/>
  <c r="I60" i="4" l="1"/>
  <c r="N43" i="14"/>
  <c r="J36" i="3" s="1"/>
  <c r="K70" i="3"/>
  <c r="N44" i="14"/>
  <c r="J37" i="3" s="1"/>
  <c r="L33" i="14"/>
  <c r="L44" i="14"/>
  <c r="O43" i="14"/>
  <c r="O44" i="14"/>
  <c r="J66" i="3" s="1"/>
  <c r="J17" i="3"/>
  <c r="M33" i="14"/>
  <c r="C11" i="24"/>
  <c r="C11" i="27"/>
  <c r="E10" i="27"/>
  <c r="J322" i="3"/>
  <c r="Q13" i="14"/>
  <c r="J11" i="27" s="1"/>
  <c r="N34" i="14"/>
  <c r="N26" i="14"/>
  <c r="O91" i="14"/>
  <c r="O52" i="14" s="1"/>
  <c r="J68" i="3"/>
  <c r="O26" i="14"/>
  <c r="F10" i="13"/>
  <c r="L26" i="14"/>
  <c r="F23" i="27"/>
  <c r="C26" i="24"/>
  <c r="O138" i="3"/>
  <c r="F25" i="13"/>
  <c r="J93" i="3"/>
  <c r="D42" i="13"/>
  <c r="D43" i="13"/>
  <c r="D33" i="13"/>
  <c r="D91" i="13"/>
  <c r="D24" i="13"/>
  <c r="D37" i="13"/>
  <c r="J44" i="3"/>
  <c r="N91" i="14"/>
  <c r="N52" i="14" s="1"/>
  <c r="O34" i="14"/>
  <c r="L43" i="14"/>
  <c r="C27" i="13"/>
  <c r="C28" i="13"/>
  <c r="C37" i="13" s="1"/>
  <c r="M40" i="14"/>
  <c r="I59" i="4" l="1"/>
  <c r="N40" i="14"/>
  <c r="L40" i="14"/>
  <c r="L11" i="14" s="1"/>
  <c r="L10" i="14" s="1"/>
  <c r="L7" i="14" s="1"/>
  <c r="M10" i="14"/>
  <c r="F37" i="13"/>
  <c r="D40" i="13"/>
  <c r="D32" i="13"/>
  <c r="C25" i="24"/>
  <c r="C37" i="24" s="1"/>
  <c r="F37" i="24" s="1"/>
  <c r="C22" i="27"/>
  <c r="J326" i="3"/>
  <c r="F28" i="13"/>
  <c r="F91" i="13"/>
  <c r="C71" i="27" s="1"/>
  <c r="D90" i="13"/>
  <c r="C33" i="13"/>
  <c r="C43" i="13"/>
  <c r="F43" i="13" s="1"/>
  <c r="J65" i="3"/>
  <c r="O40" i="14"/>
  <c r="F27" i="13"/>
  <c r="J63" i="3"/>
  <c r="O33" i="14"/>
  <c r="C24" i="13"/>
  <c r="D11" i="27"/>
  <c r="F11" i="27" s="1"/>
  <c r="D11" i="24"/>
  <c r="D12" i="14"/>
  <c r="Q17" i="14"/>
  <c r="J15" i="27" s="1"/>
  <c r="O139" i="3"/>
  <c r="O153" i="3" s="1"/>
  <c r="K90" i="3"/>
  <c r="K92" i="3" s="1"/>
  <c r="J426" i="3"/>
  <c r="J34" i="3"/>
  <c r="N33" i="14"/>
  <c r="C10" i="24"/>
  <c r="O19" i="3"/>
  <c r="K12" i="3"/>
  <c r="C42" i="13"/>
  <c r="M7" i="14" l="1"/>
  <c r="N10" i="14"/>
  <c r="I61" i="4"/>
  <c r="J363" i="3"/>
  <c r="C91" i="24"/>
  <c r="C90" i="24" s="1"/>
  <c r="C51" i="24" s="1"/>
  <c r="E29" i="27"/>
  <c r="E21" i="27"/>
  <c r="E34" i="27"/>
  <c r="K10" i="3"/>
  <c r="K11" i="3" s="1"/>
  <c r="D9" i="13"/>
  <c r="C42" i="24"/>
  <c r="C43" i="24"/>
  <c r="F43" i="24" s="1"/>
  <c r="K14" i="3"/>
  <c r="C33" i="24"/>
  <c r="C32" i="24" s="1"/>
  <c r="O10" i="14"/>
  <c r="O7" i="14" s="1"/>
  <c r="I47" i="20"/>
  <c r="J430" i="3"/>
  <c r="C28" i="24"/>
  <c r="F24" i="13"/>
  <c r="J330" i="3"/>
  <c r="F90" i="13"/>
  <c r="C70" i="27" s="1"/>
  <c r="D51" i="13"/>
  <c r="Q12" i="14"/>
  <c r="D10" i="27" s="1"/>
  <c r="F10" i="27" s="1"/>
  <c r="J331" i="3"/>
  <c r="C27" i="24"/>
  <c r="J329" i="3"/>
  <c r="J427" i="3"/>
  <c r="K30" i="3"/>
  <c r="J332" i="3"/>
  <c r="C32" i="13"/>
  <c r="F32" i="13" s="1"/>
  <c r="F33" i="13"/>
  <c r="Q27" i="14"/>
  <c r="J22" i="27" s="1"/>
  <c r="Q29" i="14"/>
  <c r="F42" i="13"/>
  <c r="C40" i="13"/>
  <c r="F40" i="13" s="1"/>
  <c r="Q30" i="14"/>
  <c r="J25" i="27" s="1"/>
  <c r="D15" i="27"/>
  <c r="F15" i="27" s="1"/>
  <c r="D15" i="24"/>
  <c r="D10" i="24" s="1"/>
  <c r="J327" i="3"/>
  <c r="K58" i="3"/>
  <c r="N7" i="14" l="1"/>
  <c r="F51" i="13"/>
  <c r="D8" i="13"/>
  <c r="O57" i="3"/>
  <c r="K32" i="3"/>
  <c r="K33" i="3" s="1"/>
  <c r="O69" i="3"/>
  <c r="C24" i="24"/>
  <c r="F33" i="24"/>
  <c r="F32" i="24" s="1"/>
  <c r="C40" i="24"/>
  <c r="K59" i="3"/>
  <c r="D24" i="27"/>
  <c r="F24" i="27" s="1"/>
  <c r="D27" i="24"/>
  <c r="D28" i="24"/>
  <c r="D25" i="27"/>
  <c r="F25" i="27" s="1"/>
  <c r="K323" i="3"/>
  <c r="K325" i="3" s="1"/>
  <c r="D25" i="24"/>
  <c r="D22" i="27"/>
  <c r="F22" i="27" s="1"/>
  <c r="C9" i="13"/>
  <c r="D34" i="14"/>
  <c r="D26" i="14"/>
  <c r="D91" i="14"/>
  <c r="Q92" i="14"/>
  <c r="D43" i="14"/>
  <c r="D44" i="14"/>
  <c r="D38" i="14"/>
  <c r="C8" i="10" l="1"/>
  <c r="C9" i="24"/>
  <c r="C8" i="24" s="1"/>
  <c r="D71" i="27"/>
  <c r="F71" i="27" s="1"/>
  <c r="D91" i="24"/>
  <c r="F9" i="13"/>
  <c r="I9" i="13" s="1"/>
  <c r="C8" i="13"/>
  <c r="J4" i="13" s="1"/>
  <c r="D42" i="24"/>
  <c r="F42" i="24" s="1"/>
  <c r="D37" i="27"/>
  <c r="F37" i="27" s="1"/>
  <c r="I29" i="27" s="1"/>
  <c r="D52" i="14"/>
  <c r="Q52" i="14" s="1"/>
  <c r="Q91" i="14"/>
  <c r="Q26" i="14"/>
  <c r="C34" i="10"/>
  <c r="D31" i="27"/>
  <c r="F31" i="27" s="1"/>
  <c r="D36" i="24"/>
  <c r="D40" i="14"/>
  <c r="Q40" i="14" s="1"/>
  <c r="D33" i="14"/>
  <c r="Q33" i="14" s="1"/>
  <c r="E42" i="2" l="1"/>
  <c r="E43" i="2" s="1"/>
  <c r="D34" i="27"/>
  <c r="F34" i="27" s="1"/>
  <c r="D38" i="24"/>
  <c r="F8" i="13"/>
  <c r="D11" i="14"/>
  <c r="C7" i="10"/>
  <c r="D50" i="24"/>
  <c r="C22" i="10"/>
  <c r="D39" i="27"/>
  <c r="F39" i="27" s="1"/>
  <c r="C11" i="26"/>
  <c r="E11" i="26" s="1"/>
  <c r="D41" i="24"/>
  <c r="D40" i="24" s="1"/>
  <c r="D36" i="27"/>
  <c r="F36" i="27" s="1"/>
  <c r="D30" i="27"/>
  <c r="F30" i="27" s="1"/>
  <c r="D32" i="24"/>
  <c r="C32" i="10"/>
  <c r="D34" i="10" s="1"/>
  <c r="D32" i="10" s="1"/>
  <c r="D21" i="27"/>
  <c r="F21" i="27" s="1"/>
  <c r="D24" i="24"/>
  <c r="D29" i="27"/>
  <c r="F29" i="27" s="1"/>
  <c r="D31" i="24"/>
  <c r="D90" i="24"/>
  <c r="D70" i="27"/>
  <c r="F70" i="27" s="1"/>
  <c r="C6" i="27" l="1"/>
  <c r="D9" i="24"/>
  <c r="D8" i="24" s="1"/>
  <c r="F8" i="24" s="1"/>
  <c r="K426" i="3"/>
  <c r="L366" i="3"/>
  <c r="L367" i="3" s="1"/>
  <c r="E6" i="10"/>
  <c r="C11" i="8"/>
  <c r="C6" i="10"/>
  <c r="D35" i="10"/>
  <c r="D37" i="10"/>
  <c r="D38" i="10"/>
  <c r="D36" i="10"/>
  <c r="D10" i="14"/>
  <c r="D7" i="14" s="1"/>
  <c r="C21" i="10" l="1"/>
  <c r="D10" i="10"/>
  <c r="D9" i="10"/>
  <c r="D13" i="10"/>
  <c r="E7" i="10"/>
  <c r="D14" i="10"/>
  <c r="D8" i="10"/>
  <c r="D7" i="10"/>
  <c r="L426" i="3"/>
  <c r="H8" i="13" l="1"/>
  <c r="C9" i="26"/>
  <c r="D6" i="27"/>
  <c r="C8" i="26"/>
  <c r="D6" i="10"/>
  <c r="K427" i="3"/>
  <c r="E20" i="10"/>
  <c r="M366" i="3"/>
  <c r="M367" i="3" s="1"/>
  <c r="C20" i="10"/>
  <c r="D21" i="10" s="1"/>
  <c r="C10" i="8"/>
  <c r="C8" i="8" s="1"/>
  <c r="D8" i="27"/>
  <c r="D25" i="10" l="1"/>
  <c r="D24" i="10"/>
  <c r="D28" i="10"/>
  <c r="D23" i="10"/>
  <c r="D22" i="10"/>
  <c r="L427" i="3"/>
  <c r="D10" i="8"/>
  <c r="D8" i="8" s="1"/>
  <c r="D18" i="8"/>
  <c r="D14" i="8"/>
  <c r="D19" i="8"/>
  <c r="D13" i="8"/>
  <c r="D16" i="8"/>
  <c r="D12" i="8"/>
  <c r="F9" i="8"/>
  <c r="F12" i="8" s="1"/>
  <c r="F13" i="8" s="1"/>
  <c r="D17" i="8"/>
  <c r="D15" i="8"/>
  <c r="D11" i="8"/>
  <c r="D20" i="10" l="1"/>
  <c r="E10" i="26" l="1"/>
  <c r="J27" i="27"/>
  <c r="G10" i="26" l="1"/>
  <c r="F18" i="27"/>
  <c r="I27" i="27" s="1"/>
  <c r="I28" i="27" s="1"/>
  <c r="I30" i="27" s="1"/>
  <c r="F8" i="26"/>
  <c r="N366" i="3"/>
  <c r="N367" i="3" s="1"/>
  <c r="G46" i="25"/>
  <c r="G48" i="25" s="1"/>
  <c r="H11" i="13"/>
  <c r="E32" i="10"/>
  <c r="K428" i="3"/>
  <c r="G9" i="26" l="1"/>
  <c r="G18" i="26"/>
  <c r="K430" i="3"/>
  <c r="L430" i="3" s="1"/>
  <c r="L428" i="3"/>
  <c r="F17" i="27"/>
  <c r="F8" i="27"/>
  <c r="G9" i="27" s="1"/>
  <c r="F9" i="27" l="1"/>
  <c r="H94" i="36"/>
  <c r="C17" i="1" l="1"/>
  <c r="D9" i="1" l="1"/>
  <c r="I28" i="26"/>
  <c r="D13" i="1"/>
  <c r="D18" i="1"/>
  <c r="H9" i="38"/>
  <c r="H11" i="38" s="1"/>
  <c r="D6" i="1" l="1"/>
  <c r="AK3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conta</author>
  </authors>
  <commentList>
    <comment ref="C142" authorId="0" shapeId="0" xr:uid="{370212BF-B32A-4279-85E4-2A8672BE01F5}">
      <text>
        <r>
          <rPr>
            <b/>
            <sz val="8"/>
            <color indexed="81"/>
            <rFont val="Tahoma"/>
            <family val="2"/>
          </rPr>
          <t>conta:</t>
        </r>
        <r>
          <rPr>
            <sz val="8"/>
            <color indexed="81"/>
            <rFont val="Tahoma"/>
            <family val="2"/>
          </rPr>
          <t xml:space="preserve">
Ley 7600 Discapacitados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65" authorId="0" shapeId="0" xr:uid="{E460A4A8-8B75-4069-8908-3327913C8AE9}">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conta</author>
  </authors>
  <commentList>
    <comment ref="C142" authorId="0" shapeId="0" xr:uid="{00000000-0006-0000-0300-000001000000}">
      <text>
        <r>
          <rPr>
            <b/>
            <sz val="8"/>
            <color indexed="81"/>
            <rFont val="Tahoma"/>
            <family val="2"/>
          </rPr>
          <t>conta:</t>
        </r>
        <r>
          <rPr>
            <sz val="8"/>
            <color indexed="81"/>
            <rFont val="Tahoma"/>
            <family val="2"/>
          </rPr>
          <t xml:space="preserve">
Ley 7600 Discapacitados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B7" authorId="0" shapeId="0" xr:uid="{00000000-0006-0000-0400-000001000000}">
      <text>
        <r>
          <rPr>
            <b/>
            <sz val="9"/>
            <color indexed="81"/>
            <rFont val="Tahoma"/>
            <family val="2"/>
          </rPr>
          <t>Usuario de Windows:</t>
        </r>
        <r>
          <rPr>
            <sz val="9"/>
            <color indexed="81"/>
            <rFont val="Tahoma"/>
            <family val="2"/>
          </rPr>
          <t xml:space="preserve">
DEBEN
 ESTAR EN '0'</t>
        </r>
      </text>
    </comment>
    <comment ref="N74" authorId="0" shapeId="0" xr:uid="{00000000-0006-0000-0400-000002000000}">
      <text>
        <r>
          <rPr>
            <b/>
            <sz val="9"/>
            <color indexed="81"/>
            <rFont val="Tahoma"/>
            <family val="2"/>
          </rPr>
          <t>Usuario de Windows:</t>
        </r>
        <r>
          <rPr>
            <sz val="9"/>
            <color indexed="81"/>
            <rFont val="Tahoma"/>
            <family val="2"/>
          </rPr>
          <t xml:space="preserve">
Mensualidades servicio Mer -Link
SICOP 429.91 dolares por mes</t>
        </r>
      </text>
    </comment>
    <comment ref="L274" authorId="0" shapeId="0" xr:uid="{00000000-0006-0000-0400-000003000000}">
      <text>
        <r>
          <rPr>
            <b/>
            <sz val="9"/>
            <color indexed="81"/>
            <rFont val="Tahoma"/>
            <family val="2"/>
          </rPr>
          <t>Usuario de Windows:</t>
        </r>
        <r>
          <rPr>
            <sz val="9"/>
            <color indexed="81"/>
            <rFont val="Tahoma"/>
            <family val="2"/>
          </rPr>
          <t xml:space="preserve">
Prestaciones 
Isolina y Jose Mercedez</t>
        </r>
      </text>
    </comment>
    <comment ref="O274" authorId="0" shapeId="0" xr:uid="{00000000-0006-0000-0400-000004000000}">
      <text>
        <r>
          <rPr>
            <b/>
            <sz val="9"/>
            <color indexed="81"/>
            <rFont val="Tahoma"/>
            <family val="2"/>
          </rPr>
          <t>Usuario de Windows:</t>
        </r>
        <r>
          <rPr>
            <sz val="9"/>
            <color indexed="81"/>
            <rFont val="Tahoma"/>
            <family val="2"/>
          </rPr>
          <t xml:space="preserve">
Prestaciones Arnulfo Miranda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9" authorId="0" shapeId="0" xr:uid="{00000000-0006-0000-0F00-000001000000}">
      <text>
        <r>
          <rPr>
            <b/>
            <sz val="8"/>
            <color indexed="81"/>
            <rFont val="Tahoma"/>
            <family val="2"/>
          </rPr>
          <t xml:space="preserve">Son aquellos procesos que están orientados hacia lo esencial de la organización, lo más importante o fundamental por lo cual fue creada.  
Ejemplo de procesos sustantivos municipales: 
</t>
        </r>
        <r>
          <rPr>
            <sz val="8"/>
            <color indexed="81"/>
            <rFont val="Tahoma"/>
            <family val="2"/>
          </rPr>
          <t xml:space="preserve">La prestación de servicios comunitarios y la realización de proyectos o programas dirigidos a la ciudadanía (Programas II y III), así como los procesos de Administración Tributaria (IBI, patentes, construcciones, otros tributos) ubicados en el programa I. </t>
        </r>
      </text>
    </comment>
    <comment ref="J9" authorId="0" shapeId="0" xr:uid="{00000000-0006-0000-0F00-000002000000}">
      <text>
        <r>
          <rPr>
            <b/>
            <sz val="8"/>
            <color indexed="81"/>
            <rFont val="Tahoma"/>
            <family val="2"/>
          </rPr>
          <t xml:space="preserve">Son aquellos que tienen el propósito de lograr que las actividades sustantivas se realicen de forma eficaz y eficiente, proporcionando los recursos requeridos para tal fin, sean estos financieros, humanos, tecnológicos o materiales.  En el programa I: Dirección y Administración General se ubican estos procesos de apoyo, con excepción de la Administración Tributaria (IBI, patentes, construcciones, otros tributos) que se catalogan como procesos sustantivos.   
Ejemplo de procesos de apoyo en el Programa I: </t>
        </r>
        <r>
          <rPr>
            <sz val="8"/>
            <color indexed="81"/>
            <rFont val="Tahoma"/>
            <family val="2"/>
          </rPr>
          <t xml:space="preserve">Gestión de servicio al cliente (Plataformas de servicios, contralorías de servicios), Gestión de recursos humanos, Servicios generales (seguridad, mensajería, misceláneos), Gestión de Administración Financiera (Contabilidad, Presupuesto, Tesorería), Adquisición de bienes y servicios,  asesoría legal, servicios informáticos, asesores, Alcalde, Vicealcaldes, entre otros. </t>
        </r>
        <r>
          <rPr>
            <b/>
            <sz val="8"/>
            <color indexed="81"/>
            <rFont val="Tahoma"/>
            <family val="2"/>
          </rPr>
          <t xml:space="preserve">
</t>
        </r>
      </text>
    </comment>
    <comment ref="B10" authorId="0" shapeId="0" xr:uid="{00000000-0006-0000-0F00-000003000000}">
      <text>
        <r>
          <rPr>
            <b/>
            <sz val="8"/>
            <color indexed="81"/>
            <rFont val="Tahoma"/>
            <family val="2"/>
          </rPr>
          <t>Número de plazas</t>
        </r>
      </text>
    </comment>
    <comment ref="C10" authorId="0" shapeId="0" xr:uid="{00000000-0006-0000-0F00-000004000000}">
      <text>
        <r>
          <rPr>
            <b/>
            <sz val="8"/>
            <color indexed="81"/>
            <rFont val="Tahoma"/>
            <family val="2"/>
          </rPr>
          <t>Número de plazas</t>
        </r>
      </text>
    </comment>
    <comment ref="D10" authorId="0" shapeId="0" xr:uid="{00000000-0006-0000-0F00-000005000000}">
      <text>
        <r>
          <rPr>
            <b/>
            <sz val="8"/>
            <color indexed="81"/>
            <rFont val="Tahoma"/>
            <family val="2"/>
          </rPr>
          <t>Tiene que ser "0"</t>
        </r>
      </text>
    </comment>
    <comment ref="E10" authorId="0" shapeId="0" xr:uid="{00000000-0006-0000-0F00-000006000000}">
      <text>
        <r>
          <rPr>
            <b/>
            <sz val="8"/>
            <color indexed="81"/>
            <rFont val="Tahoma"/>
            <family val="2"/>
          </rPr>
          <t>Número de plazas</t>
        </r>
      </text>
    </comment>
    <comment ref="F10" authorId="0" shapeId="0" xr:uid="{00000000-0006-0000-0F00-000007000000}">
      <text>
        <r>
          <rPr>
            <b/>
            <sz val="8"/>
            <color indexed="81"/>
            <rFont val="Tahoma"/>
            <family val="2"/>
          </rPr>
          <t>Número de plazas</t>
        </r>
      </text>
    </comment>
    <comment ref="G10" authorId="0" shapeId="0" xr:uid="{00000000-0006-0000-0F00-000008000000}">
      <text>
        <r>
          <rPr>
            <b/>
            <sz val="8"/>
            <color indexed="81"/>
            <rFont val="Tahoma"/>
            <family val="2"/>
          </rPr>
          <t>Número de plazas</t>
        </r>
      </text>
    </comment>
    <comment ref="H10" authorId="0" shapeId="0" xr:uid="{00000000-0006-0000-0F00-000009000000}">
      <text>
        <r>
          <rPr>
            <b/>
            <sz val="8"/>
            <color indexed="81"/>
            <rFont val="Tahoma"/>
            <family val="2"/>
          </rPr>
          <t>Número de plazas</t>
        </r>
      </text>
    </comment>
    <comment ref="J10" authorId="0" shapeId="0" xr:uid="{00000000-0006-0000-0F00-00000A000000}">
      <text>
        <r>
          <rPr>
            <b/>
            <sz val="8"/>
            <color indexed="81"/>
            <rFont val="Tahoma"/>
            <family val="2"/>
          </rPr>
          <t>Número de plazas</t>
        </r>
      </text>
    </comment>
    <comment ref="K10" authorId="0" shapeId="0" xr:uid="{00000000-0006-0000-0F00-00000B000000}">
      <text>
        <r>
          <rPr>
            <b/>
            <sz val="8"/>
            <color indexed="81"/>
            <rFont val="Tahoma"/>
            <family val="2"/>
          </rPr>
          <t>Número de plazas</t>
        </r>
      </text>
    </comment>
    <comment ref="M10" authorId="0" shapeId="0" xr:uid="{00000000-0006-0000-0F00-00000C000000}">
      <text>
        <r>
          <rPr>
            <b/>
            <sz val="8"/>
            <color indexed="81"/>
            <rFont val="Tahoma"/>
            <family val="2"/>
          </rPr>
          <t>Tiene que ser "0"</t>
        </r>
      </text>
    </comment>
    <comment ref="N10" authorId="0" shapeId="0" xr:uid="{00000000-0006-0000-0F00-00000D000000}">
      <text>
        <r>
          <rPr>
            <b/>
            <sz val="8"/>
            <color indexed="81"/>
            <rFont val="Tahoma"/>
            <family val="2"/>
          </rPr>
          <t>Número de plazas</t>
        </r>
      </text>
    </comment>
    <comment ref="O10" authorId="0" shapeId="0" xr:uid="{00000000-0006-0000-0F00-00000E000000}">
      <text>
        <r>
          <rPr>
            <b/>
            <sz val="8"/>
            <color indexed="81"/>
            <rFont val="Tahoma"/>
            <family val="2"/>
          </rPr>
          <t>Número de plazas</t>
        </r>
      </text>
    </comment>
    <comment ref="P10" authorId="0" shapeId="0" xr:uid="{00000000-0006-0000-0F00-00000F000000}">
      <text>
        <r>
          <rPr>
            <b/>
            <sz val="8"/>
            <color indexed="81"/>
            <rFont val="Tahoma"/>
            <family val="2"/>
          </rPr>
          <t>Número de plazas</t>
        </r>
      </text>
    </comment>
    <comment ref="Q10" authorId="0" shapeId="0" xr:uid="{00000000-0006-0000-0F00-000010000000}">
      <text>
        <r>
          <rPr>
            <b/>
            <sz val="8"/>
            <color indexed="81"/>
            <rFont val="Tahoma"/>
            <family val="2"/>
          </rPr>
          <t>Número de plazas</t>
        </r>
      </text>
    </comment>
    <comment ref="K11" authorId="0" shapeId="0" xr:uid="{00000000-0006-0000-0F00-000011000000}">
      <text>
        <r>
          <rPr>
            <b/>
            <sz val="8"/>
            <color indexed="81"/>
            <rFont val="Tahoma"/>
            <family val="2"/>
          </rPr>
          <t>ARTÍCULO 118 DEL CÓDIGO MUNICIPAL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 de Windows</author>
    <author>Flor de María Alfaro</author>
  </authors>
  <commentList>
    <comment ref="A48" authorId="0" shapeId="0" xr:uid="{00000000-0006-0000-1100-000001000000}">
      <text>
        <r>
          <rPr>
            <b/>
            <sz val="9"/>
            <color indexed="81"/>
            <rFont val="Tahoma"/>
            <family val="2"/>
          </rPr>
          <t>Usuario de Windows:</t>
        </r>
        <r>
          <rPr>
            <sz val="9"/>
            <color indexed="81"/>
            <rFont val="Tahoma"/>
            <family val="2"/>
          </rPr>
          <t xml:space="preserve">
2 Parques 2 Aseos de vias</t>
        </r>
      </text>
    </comment>
    <comment ref="B63" authorId="1" shapeId="0" xr:uid="{00000000-0006-0000-1100-000002000000}">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49" authorId="0" shapeId="0" xr:uid="{00000000-0006-0000-1200-000001000000}">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35" authorId="0" shapeId="0" xr:uid="{00000000-0006-0000-1300-000001000000}">
      <text>
        <r>
          <rPr>
            <sz val="10"/>
            <color indexed="81"/>
            <rFont val="Tahoma"/>
            <family val="2"/>
          </rPr>
          <t xml:space="preserve">CORRESPONDE A COMPLEMENTOS SALARIALES QUE SE LE RECONOCEN A CIERTOS FUNCIONARIOS PRODUCTO DE DIFERENCIAS EN LOS SALARIOS BASE UNA VEZ APLICADO UN ESTUDIO INTEGRAL DE PUESTO.   DICHAS DIFERENCIAS DESAPARECEN UNA VEZ QUE EL FUNCIONARIO DEJA LA PLAZA.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Flor de María Alfaro</author>
    <author>Tita y Tio</author>
  </authors>
  <commentList>
    <comment ref="A4" authorId="0" shapeId="0" xr:uid="{3FC254ED-4C47-4CB5-B2DC-BA97D7850C42}">
      <text>
        <r>
          <rPr>
            <b/>
            <sz val="12"/>
            <color indexed="9"/>
            <rFont val="Tahoma"/>
            <family val="2"/>
          </rPr>
          <t xml:space="preserve">DATOS UTILIZADOS UNICAMENTE COMO EJEMPLO.
</t>
        </r>
      </text>
    </comment>
    <comment ref="A5" authorId="0" shapeId="0" xr:uid="{7DBE0ED8-E4A1-4E91-9DF4-71B6CEBED996}">
      <text>
        <r>
          <rPr>
            <sz val="8"/>
            <color indexed="81"/>
            <rFont val="Tahoma"/>
            <family val="2"/>
          </rPr>
          <t xml:space="preserve">Código asignado al ingreso en el clasificador de ingresos del sector público, así como el código asignado a las cuentas personalizadas en el Sistema Integrado de Presupuesto Público de la CGR.  Como por ejemplo: Servicio de recolección de basura 
1.3.1.2.05.04.1.0.000
Si es una transferencia proveniente del Gobierno Central, del Ministerio de Obras Públicas, por concepto de la Ley No. 8114, debe indicarse el código definido en el clasificador de ingresos y entre paréntesis indicar la entidad y el origen del recurso), por ejemplo:
2.4.1.1.00.00.0.0.000   Transferencias de capital  del Gobierno Central
(Ministerio de Obras Públicas y Transportes, Ley No. 8114)
</t>
        </r>
      </text>
    </comment>
    <comment ref="B5" authorId="0" shapeId="0" xr:uid="{C3FDFD74-E7B1-4372-8FA0-F51BCAC1AEA6}">
      <text>
        <r>
          <rPr>
            <b/>
            <sz val="8"/>
            <color indexed="81"/>
            <rFont val="Tahoma"/>
            <family val="2"/>
          </rPr>
          <t>Debe incluirse el nombre del ingreso.   Ejemplo: Impuesto de bienes inmuebles, Ley 7729. Servicio recolección de basura. Servicio de aseo de vías. Alquiler milla marítima.  Patente de Licores, etc.</t>
        </r>
        <r>
          <rPr>
            <sz val="8"/>
            <color indexed="81"/>
            <rFont val="Tahoma"/>
            <family val="2"/>
          </rPr>
          <t xml:space="preserve">
</t>
        </r>
      </text>
    </comment>
    <comment ref="C5" authorId="0" shapeId="0" xr:uid="{6AF0AAC2-5066-4CB7-A56E-98CA07BFD052}">
      <text>
        <r>
          <rPr>
            <sz val="8"/>
            <color indexed="81"/>
            <rFont val="Tahoma"/>
            <family val="2"/>
          </rPr>
          <t xml:space="preserve">Monto presupuestado en el PO-2006
</t>
        </r>
      </text>
    </comment>
    <comment ref="D6" authorId="1" shapeId="0" xr:uid="{5824FF03-EB61-4699-AE1D-C7B4D7404D5F}">
      <text>
        <r>
          <rPr>
            <sz val="8"/>
            <color indexed="81"/>
            <rFont val="Tahoma"/>
            <family val="2"/>
          </rPr>
          <t>PROGRAMA:
I-II-III-IV</t>
        </r>
      </text>
    </comment>
    <comment ref="E6" authorId="1" shapeId="0" xr:uid="{354043D3-4DB0-4821-A241-C73D82FB592A}">
      <text>
        <r>
          <rPr>
            <sz val="10"/>
            <color indexed="81"/>
            <rFont val="Tahoma"/>
            <family val="2"/>
          </rPr>
          <t>ACTIVIDAD (PROGRAMA I) / SERVICIO (PROGRAMA II) / GRUPO (PROGRAMAS III Y IV)</t>
        </r>
      </text>
    </comment>
    <comment ref="F6" authorId="1" shapeId="0" xr:uid="{E9C1A8B9-A23E-4A28-A9B4-B5D3100B6216}">
      <text>
        <r>
          <rPr>
            <sz val="10"/>
            <color indexed="81"/>
            <rFont val="Tahoma"/>
            <family val="2"/>
          </rPr>
          <t>PROYECTO (PROGRAMAS III Y IV)</t>
        </r>
      </text>
    </comment>
    <comment ref="G6" authorId="0" shapeId="0" xr:uid="{D2CBA00F-8151-483F-8C01-D6F46A653013}">
      <text>
        <r>
          <rPr>
            <b/>
            <u/>
            <sz val="12"/>
            <color indexed="81"/>
            <rFont val="Tahoma"/>
            <family val="2"/>
          </rPr>
          <t xml:space="preserve">¿Qué información se incluye en la columna aplicación?
</t>
        </r>
        <r>
          <rPr>
            <sz val="12"/>
            <color indexed="81"/>
            <rFont val="Tahoma"/>
            <family val="2"/>
          </rPr>
          <t xml:space="preserve">Se incluye el nombre del gasto presupuestado de la siguiente manera:
</t>
        </r>
        <r>
          <rPr>
            <b/>
            <sz val="12"/>
            <color indexed="81"/>
            <rFont val="Tahoma"/>
            <family val="2"/>
          </rPr>
          <t>Si es un gasto del Programa I:</t>
        </r>
        <r>
          <rPr>
            <sz val="12"/>
            <color indexed="81"/>
            <rFont val="Tahoma"/>
            <family val="2"/>
          </rPr>
          <t xml:space="preserve">
  Administración General
  Auditoría Interna
  Administración de inversiones propias
  Registro de deudas, fondos y aportes:
    - Amortización préstamo edificio Municipal
    - Nombre del beneficiario (si es una transferencia)
    - Cuenta especial: (nombre)
</t>
        </r>
        <r>
          <rPr>
            <b/>
            <sz val="12"/>
            <color indexed="81"/>
            <rFont val="Tahoma"/>
            <family val="2"/>
          </rPr>
          <t>Si es un gasto del Programa II:</t>
        </r>
        <r>
          <rPr>
            <sz val="12"/>
            <color indexed="81"/>
            <rFont val="Tahoma"/>
            <family val="2"/>
          </rPr>
          <t xml:space="preserve">
  Nombre del servicio.
       </t>
        </r>
        <r>
          <rPr>
            <b/>
            <sz val="9"/>
            <color indexed="81"/>
            <rFont val="Tahoma"/>
            <family val="2"/>
          </rPr>
          <t xml:space="preserve"> *En el caso del Servicio 09, sería importante que se separe lo relativo a gastos para actividades culturales y gastos para actividades deportivas para efecto de verificar el cumplimiento a la Ley de Espectáculos Públicos.</t>
        </r>
        <r>
          <rPr>
            <sz val="12"/>
            <color indexed="81"/>
            <rFont val="Tahoma"/>
            <family val="2"/>
          </rPr>
          <t xml:space="preserve">
</t>
        </r>
        <r>
          <rPr>
            <b/>
            <sz val="12"/>
            <color indexed="81"/>
            <rFont val="Tahoma"/>
            <family val="2"/>
          </rPr>
          <t>Si es un gasto del Programa III o IV:</t>
        </r>
        <r>
          <rPr>
            <sz val="12"/>
            <color indexed="81"/>
            <rFont val="Tahoma"/>
            <family val="2"/>
          </rPr>
          <t xml:space="preserve">
  Nombre del proyecto (recordar que corresponde a lo que anteriormente se denominaba obra)
  Nombre del beneficiario (si es una transferencia)
  Cuenta especial: (nombre)
  Otros fondos e inversiones especificar el objeto del gasto.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9" authorId="0" shapeId="0" xr:uid="{54676FA2-4F49-492F-8462-D5B6DF499447}">
      <text>
        <r>
          <rPr>
            <b/>
            <sz val="8"/>
            <color indexed="81"/>
            <rFont val="Tahoma"/>
            <family val="2"/>
          </rPr>
          <t xml:space="preserve">Son aquellos procesos que están orientados hacia lo esencial de la organización, lo más importante o fundamental por lo cual fue creada.  
Ejemplo de procesos sustantivos municipales: 
</t>
        </r>
        <r>
          <rPr>
            <sz val="8"/>
            <color indexed="81"/>
            <rFont val="Tahoma"/>
            <family val="2"/>
          </rPr>
          <t xml:space="preserve">La prestación de servicios comunitarios y la realización de proyectos o programas dirigidos a la ciudadanía (Programas II y III), así como los procesos de Administración Tributaria (IBI, patentes, construcciones, otros tributos) ubicados en el programa I. </t>
        </r>
      </text>
    </comment>
    <comment ref="J9" authorId="0" shapeId="0" xr:uid="{C129B58D-1A43-4547-9DEC-D99FDCA756B6}">
      <text>
        <r>
          <rPr>
            <b/>
            <sz val="8"/>
            <color indexed="81"/>
            <rFont val="Tahoma"/>
            <family val="2"/>
          </rPr>
          <t xml:space="preserve">Son aquellos que tienen el propósito de lograr que las actividades sustantivas se realicen de forma eficaz y eficiente, proporcionando los recursos requeridos para tal fin, sean estos financieros, humanos, tecnológicos o materiales.  En el programa I: Dirección y Administración General se ubican estos procesos de apoyo, con excepción de la Administración Tributaria (IBI, patentes, construcciones, otros tributos) que se catalogan como procesos sustantivos.   
Ejemplo de procesos de apoyo en el Programa I: </t>
        </r>
        <r>
          <rPr>
            <sz val="8"/>
            <color indexed="81"/>
            <rFont val="Tahoma"/>
            <family val="2"/>
          </rPr>
          <t xml:space="preserve">Gestión de servicio al cliente (Plataformas de servicios, contralorías de servicios), Gestión de recursos humanos, Servicios generales (seguridad, mensajería, misceláneos), Gestión de Administración Financiera (Contabilidad, Presupuesto, Tesorería), Adquisición de bienes y servicios,  asesoría legal, servicios informáticos, asesores, Alcalde, Vicealcaldes, entre otros. </t>
        </r>
        <r>
          <rPr>
            <b/>
            <sz val="8"/>
            <color indexed="81"/>
            <rFont val="Tahoma"/>
            <family val="2"/>
          </rPr>
          <t xml:space="preserve">
</t>
        </r>
      </text>
    </comment>
    <comment ref="B10" authorId="0" shapeId="0" xr:uid="{EE9D1A11-758F-410F-A540-73B2E4F8C5D4}">
      <text>
        <r>
          <rPr>
            <b/>
            <sz val="8"/>
            <color indexed="81"/>
            <rFont val="Tahoma"/>
            <family val="2"/>
          </rPr>
          <t>Número de plazas</t>
        </r>
      </text>
    </comment>
    <comment ref="C10" authorId="0" shapeId="0" xr:uid="{DCE4945D-12FF-498B-AF64-3CBECC996FBD}">
      <text>
        <r>
          <rPr>
            <b/>
            <sz val="8"/>
            <color indexed="81"/>
            <rFont val="Tahoma"/>
            <family val="2"/>
          </rPr>
          <t>Número de plazas</t>
        </r>
      </text>
    </comment>
    <comment ref="D10" authorId="0" shapeId="0" xr:uid="{2203C602-409D-4949-9A75-3A6420EDBD81}">
      <text>
        <r>
          <rPr>
            <b/>
            <sz val="8"/>
            <color indexed="81"/>
            <rFont val="Tahoma"/>
            <family val="2"/>
          </rPr>
          <t>Tiene que ser "0"</t>
        </r>
      </text>
    </comment>
    <comment ref="E10" authorId="0" shapeId="0" xr:uid="{03C397B3-86A6-471A-9C66-447D6E7E5C78}">
      <text>
        <r>
          <rPr>
            <b/>
            <sz val="8"/>
            <color indexed="81"/>
            <rFont val="Tahoma"/>
            <family val="2"/>
          </rPr>
          <t>Número de plazas</t>
        </r>
      </text>
    </comment>
    <comment ref="F10" authorId="0" shapeId="0" xr:uid="{287734C7-1498-4F13-9998-F7371A29ABAC}">
      <text>
        <r>
          <rPr>
            <b/>
            <sz val="8"/>
            <color indexed="81"/>
            <rFont val="Tahoma"/>
            <family val="2"/>
          </rPr>
          <t>Número de plazas</t>
        </r>
      </text>
    </comment>
    <comment ref="G10" authorId="0" shapeId="0" xr:uid="{E1BD2E43-8217-44CA-B0FD-687FD8E452E0}">
      <text>
        <r>
          <rPr>
            <b/>
            <sz val="8"/>
            <color indexed="81"/>
            <rFont val="Tahoma"/>
            <family val="2"/>
          </rPr>
          <t>Número de plazas</t>
        </r>
      </text>
    </comment>
    <comment ref="H10" authorId="0" shapeId="0" xr:uid="{F75D8541-4984-4D8F-9070-620D1FD45481}">
      <text>
        <r>
          <rPr>
            <b/>
            <sz val="8"/>
            <color indexed="81"/>
            <rFont val="Tahoma"/>
            <family val="2"/>
          </rPr>
          <t>Número de plazas</t>
        </r>
      </text>
    </comment>
    <comment ref="J10" authorId="0" shapeId="0" xr:uid="{8B31C0ED-3197-4A17-B46A-C654BDF655D9}">
      <text>
        <r>
          <rPr>
            <b/>
            <sz val="8"/>
            <color indexed="81"/>
            <rFont val="Tahoma"/>
            <family val="2"/>
          </rPr>
          <t>Número de plazas</t>
        </r>
      </text>
    </comment>
    <comment ref="K10" authorId="0" shapeId="0" xr:uid="{4A39BDB5-9535-4A43-92A8-510D384FDB44}">
      <text>
        <r>
          <rPr>
            <b/>
            <sz val="8"/>
            <color indexed="81"/>
            <rFont val="Tahoma"/>
            <family val="2"/>
          </rPr>
          <t>Número de plazas</t>
        </r>
      </text>
    </comment>
    <comment ref="M10" authorId="0" shapeId="0" xr:uid="{F0B814CE-75C7-46B7-96DA-1B322495CAD4}">
      <text>
        <r>
          <rPr>
            <b/>
            <sz val="8"/>
            <color indexed="81"/>
            <rFont val="Tahoma"/>
            <family val="2"/>
          </rPr>
          <t>Tiene que ser "0"</t>
        </r>
      </text>
    </comment>
    <comment ref="N10" authorId="0" shapeId="0" xr:uid="{7BF35BC6-CE13-4111-A1CD-1C2EC100F309}">
      <text>
        <r>
          <rPr>
            <b/>
            <sz val="8"/>
            <color indexed="81"/>
            <rFont val="Tahoma"/>
            <family val="2"/>
          </rPr>
          <t>Número de plazas</t>
        </r>
      </text>
    </comment>
    <comment ref="O10" authorId="0" shapeId="0" xr:uid="{08FC4E6F-DD55-4001-A176-04C4E345B8C3}">
      <text>
        <r>
          <rPr>
            <b/>
            <sz val="8"/>
            <color indexed="81"/>
            <rFont val="Tahoma"/>
            <family val="2"/>
          </rPr>
          <t>Número de plazas</t>
        </r>
      </text>
    </comment>
    <comment ref="P10" authorId="0" shapeId="0" xr:uid="{75FD3D36-41CE-43D2-8ACF-F45406F28301}">
      <text>
        <r>
          <rPr>
            <b/>
            <sz val="8"/>
            <color indexed="81"/>
            <rFont val="Tahoma"/>
            <family val="2"/>
          </rPr>
          <t>Número de plazas</t>
        </r>
      </text>
    </comment>
    <comment ref="Q10" authorId="0" shapeId="0" xr:uid="{E31CBC0F-1C33-40CF-8106-ACBC7052AEBB}">
      <text>
        <r>
          <rPr>
            <b/>
            <sz val="8"/>
            <color indexed="81"/>
            <rFont val="Tahoma"/>
            <family val="2"/>
          </rPr>
          <t>Número de plazas</t>
        </r>
      </text>
    </comment>
    <comment ref="K11" authorId="0" shapeId="0" xr:uid="{2D27968C-311D-443C-A6FB-7BE300F5AAC7}">
      <text>
        <r>
          <rPr>
            <b/>
            <sz val="8"/>
            <color indexed="81"/>
            <rFont val="Tahoma"/>
            <family val="2"/>
          </rPr>
          <t>ARTÍCULO 118 DEL CÓDIGO MUNICIPAL</t>
        </r>
      </text>
    </comment>
  </commentList>
</comments>
</file>

<file path=xl/sharedStrings.xml><?xml version="1.0" encoding="utf-8"?>
<sst xmlns="http://schemas.openxmlformats.org/spreadsheetml/2006/main" count="5616" uniqueCount="1410">
  <si>
    <t xml:space="preserve">1.4.1.2.00.00.0.0.000   </t>
  </si>
  <si>
    <t xml:space="preserve">1.4.1.2.01.00.0.0.000   </t>
  </si>
  <si>
    <t xml:space="preserve">1.4.0.0.00.00.0.0.000   </t>
  </si>
  <si>
    <t xml:space="preserve">1.4.1.0.00.00.0.0.000   </t>
  </si>
  <si>
    <t>TRANSFERENCIAS CORRIENTES</t>
  </si>
  <si>
    <t>Transferencias corrientes de Órganos Desconcentrados</t>
  </si>
  <si>
    <t xml:space="preserve">1.4.1.3.00.00.0.0.000 </t>
  </si>
  <si>
    <t xml:space="preserve">1.4.1.3.01.00.0.0.000   </t>
  </si>
  <si>
    <t>IFAM Ley de licores</t>
  </si>
  <si>
    <t xml:space="preserve">2.0.0.0.00.00.0.0.000 </t>
  </si>
  <si>
    <t>INGRESOS DE CAPITAL</t>
  </si>
  <si>
    <t xml:space="preserve">2.4.1.1.00.00.0.0.000   </t>
  </si>
  <si>
    <t xml:space="preserve">2.4.0.0.00.00.0.0.000  </t>
  </si>
  <si>
    <t xml:space="preserve">2.4.1.0.00.00.0.0.000  </t>
  </si>
  <si>
    <t xml:space="preserve">2.4.1.3.00.00.0.0.000 </t>
  </si>
  <si>
    <t>TRANSFERENCIAS DE CAPITAL</t>
  </si>
  <si>
    <t>TRANSFERENCIAS DE CAPITAL DEL SECTOR PUBLICO</t>
  </si>
  <si>
    <t>Transferencias de capital  del Gobierno Central</t>
  </si>
  <si>
    <t xml:space="preserve">2.4.1.1.01.00.0.0.000   </t>
  </si>
  <si>
    <t xml:space="preserve">2.4.1.3.01.00.0.0.000   </t>
  </si>
  <si>
    <t>Ley de Simplificación 8114</t>
  </si>
  <si>
    <t>IFAM Ley 6909 (Impuesto de derecho de circulación de los vehículos)</t>
  </si>
  <si>
    <t xml:space="preserve">MUNICIPALIDAD DE LOS CHILES </t>
  </si>
  <si>
    <t>TOTAL</t>
  </si>
  <si>
    <t>1.1.3.2.01.05.0.0.000</t>
  </si>
  <si>
    <t>Impuestos específicos sobre la construcción</t>
  </si>
  <si>
    <t>1.3.9.9.00.00.0.0.000</t>
  </si>
  <si>
    <t>Ingresos varios no especificados</t>
  </si>
  <si>
    <t>Transferencias de capital de Instituciones Descentralizadas no empresariales</t>
  </si>
  <si>
    <t>Derechos administrativos a los servicios de transporte por carretera</t>
  </si>
  <si>
    <t>1.3.1.2.05.00.0.0.000</t>
  </si>
  <si>
    <t>SERVICIOS COMUNITARIOS</t>
  </si>
  <si>
    <t>TRANSFERENCIAS CORRIENTES DEL SECTOR PUBLICO</t>
  </si>
  <si>
    <t>Transferencias corrientes de Instituciones Descentralizadas no Empresariales</t>
  </si>
  <si>
    <t>DETALLE DE ORIGEN Y APLICACIÓN DE RECURSOS ESPECÍFICOS</t>
  </si>
  <si>
    <t>INGRESO ESPECÍFICO</t>
  </si>
  <si>
    <t>APLICACIÓN</t>
  </si>
  <si>
    <t>Programa</t>
  </si>
  <si>
    <t>Act/Serv/Grupo</t>
  </si>
  <si>
    <t>Proyecto</t>
  </si>
  <si>
    <t>II</t>
  </si>
  <si>
    <t>III</t>
  </si>
  <si>
    <t>CUADRO No. 2</t>
  </si>
  <si>
    <t>RELACIÓN DE PUESTOS</t>
  </si>
  <si>
    <t>NÚMERO DE PLAZAS</t>
  </si>
  <si>
    <t>CATEG.</t>
  </si>
  <si>
    <t xml:space="preserve">SALARIO </t>
  </si>
  <si>
    <t>AUMENTO</t>
  </si>
  <si>
    <t>SALARIO</t>
  </si>
  <si>
    <t>MESES</t>
  </si>
  <si>
    <t>ACTUAL</t>
  </si>
  <si>
    <t>JORNADA</t>
  </si>
  <si>
    <t>DETALLE</t>
  </si>
  <si>
    <t>BASE</t>
  </si>
  <si>
    <t xml:space="preserve"> AL SALARIO</t>
  </si>
  <si>
    <t>PROPUESTA</t>
  </si>
  <si>
    <t>A</t>
  </si>
  <si>
    <t>(Horas)</t>
  </si>
  <si>
    <t>DEL PUESTO</t>
  </si>
  <si>
    <t>PROPUESTO</t>
  </si>
  <si>
    <t>SEMANAS</t>
  </si>
  <si>
    <t>PRESUPUESTAR</t>
  </si>
  <si>
    <t>(4)</t>
  </si>
  <si>
    <t xml:space="preserve">SUELDOS PARA CARGOS  FIJOS </t>
  </si>
  <si>
    <t xml:space="preserve"> </t>
  </si>
  <si>
    <t>8</t>
  </si>
  <si>
    <t>Alcalde Municipal (1)</t>
  </si>
  <si>
    <t>4</t>
  </si>
  <si>
    <t>Auditor Interno</t>
  </si>
  <si>
    <t>Secretaria Municipal</t>
  </si>
  <si>
    <t>Contador Municipal</t>
  </si>
  <si>
    <t xml:space="preserve">  TOTAL A PRESUPUESTAR SUELDOS PARA CARGOS  FIJOS </t>
  </si>
  <si>
    <t>TOTAL DE PLAZAS</t>
  </si>
  <si>
    <t>INCENTIVOS SALARIALES</t>
  </si>
  <si>
    <t>MONTO PRESUPUESTADO</t>
  </si>
  <si>
    <t>Restricción del ejercicio liberal de la profesión (prohibición y dedicación exclusiva): (8)</t>
  </si>
  <si>
    <t>Salario escolar (9)</t>
  </si>
  <si>
    <t>Otros incentivos salariales: (10)</t>
  </si>
  <si>
    <t xml:space="preserve">    Sobresueldos</t>
  </si>
  <si>
    <t xml:space="preserve">    Nombre del incentivo</t>
  </si>
  <si>
    <t>Notas:</t>
  </si>
  <si>
    <t>(1) Salario según lo señalado en el artículo 20 del Código Municipal (Ver detalle Nº7)</t>
  </si>
  <si>
    <t xml:space="preserve">(2) Corresponde al personal contratado en forma permanente  cuyo pago sea semanal  y que no tienen considerado en su pago </t>
  </si>
  <si>
    <t>el día de descanso obligatorio (antes jornales fijos)</t>
  </si>
  <si>
    <t xml:space="preserve">(3) Los sobre sueldos que se incorporaran en esta columna son aquellos considerados como parte del salario base, para los cuales </t>
  </si>
  <si>
    <t>Partida</t>
  </si>
  <si>
    <t>Subpartida</t>
  </si>
  <si>
    <t>Sueldos para cargos fijos</t>
  </si>
  <si>
    <t>0</t>
  </si>
  <si>
    <t>Jornales Ocasionales</t>
  </si>
  <si>
    <t>Retribucion por años servidos</t>
  </si>
  <si>
    <t>Decimo tercer mes</t>
  </si>
  <si>
    <t>Contrib patronal CCSS</t>
  </si>
  <si>
    <t>Contrib patronal Bco Popular</t>
  </si>
  <si>
    <t>Aporte Patronal ROP</t>
  </si>
  <si>
    <t>Aporte Patronal FCL</t>
  </si>
  <si>
    <t>1</t>
  </si>
  <si>
    <t>Viaticos dentro del pais</t>
  </si>
  <si>
    <t>Seguros</t>
  </si>
  <si>
    <t>08</t>
  </si>
  <si>
    <t>2</t>
  </si>
  <si>
    <t>99</t>
  </si>
  <si>
    <t>Productos papel y carton</t>
  </si>
  <si>
    <t>Transporte dentro del pais</t>
  </si>
  <si>
    <t>Servicio agua y alcantarill</t>
  </si>
  <si>
    <t>Servicio energia electrica</t>
  </si>
  <si>
    <t>Servicio telecomunicaciones</t>
  </si>
  <si>
    <t>Impresión, encuadernacion</t>
  </si>
  <si>
    <t>SECCION DE INGRESOS</t>
  </si>
  <si>
    <t>Mante. Edificios y locales</t>
  </si>
  <si>
    <t>Utiles mat limpieza</t>
  </si>
  <si>
    <t>Utiles mate. Resg. Segur</t>
  </si>
  <si>
    <t>5</t>
  </si>
  <si>
    <t>Equipo mobiliario oficina</t>
  </si>
  <si>
    <t>Edificios</t>
  </si>
  <si>
    <t>Utiles y mat. Oficina y com</t>
  </si>
  <si>
    <t>6</t>
  </si>
  <si>
    <t>Combustibles y lubricantes</t>
  </si>
  <si>
    <t>Repuestos accesorios</t>
  </si>
  <si>
    <t>Utiles mat.ofician y computo</t>
  </si>
  <si>
    <t>Productos de papel, carton</t>
  </si>
  <si>
    <t>9</t>
  </si>
  <si>
    <t>Elaborado por Barley Garita Herrera</t>
  </si>
  <si>
    <t>Chofer camion recolector</t>
  </si>
  <si>
    <t>Modificado en Interna No 1-2006</t>
  </si>
  <si>
    <t>2.03.02</t>
  </si>
  <si>
    <t>se les considera los mismos beneficios del salario base. (Si se incluye por primera vez, debe adjuntarse la justificación legal y técnica).</t>
  </si>
  <si>
    <t xml:space="preserve">(4) Los aumentos salariales se ajustan a lo establecido en el artículo 100 del Código Municipal. </t>
  </si>
  <si>
    <t>(5) Clasificado en la subpartida de Sueldos para Cargos Fijos (0,01,01)</t>
  </si>
  <si>
    <t>(6) Clasificado en la subpartida de Servicios Especiales (0.01.03)</t>
  </si>
  <si>
    <t>(7) Clasificado en la subpartida de Retribución por años de servicios (0.03.01)</t>
  </si>
  <si>
    <t>(8) Clasificado en la subpartida de Restricción al ejercicio laboral (0.03.02)</t>
  </si>
  <si>
    <t>(9) Clasificado en la subpartida Salario Escolar (0.03.04)</t>
  </si>
  <si>
    <t>(10) Clasificado en la subpartida Otros incentivos salariales (0.03.99)</t>
  </si>
  <si>
    <t>CUADRO No. 3</t>
  </si>
  <si>
    <t>SALARIO DEL ALCALDE</t>
  </si>
  <si>
    <t>De acuerdo al artículo 20 del Código Municipal (1)</t>
  </si>
  <si>
    <t>a) Salario mayor pagado</t>
  </si>
  <si>
    <t>Con las anualidades aprobadas</t>
  </si>
  <si>
    <t>Mas la anualidad del periodo</t>
  </si>
  <si>
    <t xml:space="preserve">    Salario Base</t>
  </si>
  <si>
    <t xml:space="preserve">    Carrera Profesional</t>
  </si>
  <si>
    <t xml:space="preserve">    Total salario mayor pagado</t>
  </si>
  <si>
    <t xml:space="preserve">    más:</t>
  </si>
  <si>
    <t>6.01.02</t>
  </si>
  <si>
    <t>6.01.03</t>
  </si>
  <si>
    <t>6.01.04</t>
  </si>
  <si>
    <t>6.03.03</t>
  </si>
  <si>
    <t>6.03.04</t>
  </si>
  <si>
    <t>6.03.05</t>
  </si>
  <si>
    <t>TRANSFERENCIAS CORRIENTES A GOBIERNOS LOCALES</t>
  </si>
  <si>
    <t xml:space="preserve">TRANSFERENCIAS CORRIENTES A INSTITUCIONES DESCENTRALIZADAS NO EMPRESARIALES </t>
  </si>
  <si>
    <t>TRANSFERENCIAS CORRIENTES A ORGANOS DESCONCENTRADOS</t>
  </si>
  <si>
    <t xml:space="preserve">    Salario base del Alcalde</t>
  </si>
  <si>
    <t xml:space="preserve">     Más: </t>
  </si>
  <si>
    <t xml:space="preserve">     Restricción del ejercicio liberal de la profesión (2)</t>
  </si>
  <si>
    <t xml:space="preserve">    Total salario mensual</t>
  </si>
  <si>
    <t>CUADRO No. 4</t>
  </si>
  <si>
    <t>DETALLE DE LA DEUDA</t>
  </si>
  <si>
    <t xml:space="preserve">TOTAL DEUDAS </t>
  </si>
  <si>
    <t>ENTIDAD</t>
  </si>
  <si>
    <t xml:space="preserve">OBJETIVO DEL </t>
  </si>
  <si>
    <t>FINANCIERA</t>
  </si>
  <si>
    <t>Nº OPERACIÓN</t>
  </si>
  <si>
    <t>PRÉSTAMO</t>
  </si>
  <si>
    <t>TOTALES</t>
  </si>
  <si>
    <t>DIFERENCIA</t>
  </si>
  <si>
    <t>CUADRO No. 5</t>
  </si>
  <si>
    <t>Cédula Jurídica (entidad privada)</t>
  </si>
  <si>
    <t>FUNDAMENTO LEGAL</t>
  </si>
  <si>
    <t>7.03</t>
  </si>
  <si>
    <t>Talleres</t>
  </si>
  <si>
    <t>Rehabilitacion de Niños</t>
  </si>
  <si>
    <t>PORCENTAJE RELATIVO</t>
  </si>
  <si>
    <t>SECION DE INGRESOS</t>
  </si>
  <si>
    <t>INGRESOS TOTALES</t>
  </si>
  <si>
    <t>Transferencias de capital de Instituciones Descentralizdas no empresariales</t>
  </si>
  <si>
    <t>SECCION DE EGRESOS</t>
  </si>
  <si>
    <t>DETALLE GENERAL DEL OBJETO DEL GASTO</t>
  </si>
  <si>
    <t>EGRESOS TOTALES</t>
  </si>
  <si>
    <t>REMUNERACIONES</t>
  </si>
  <si>
    <t xml:space="preserve">SERVICIOS </t>
  </si>
  <si>
    <t>MATERIALES Y SUMINISTROS</t>
  </si>
  <si>
    <t xml:space="preserve">INTERESES Y COMISIONES </t>
  </si>
  <si>
    <t>ACTIVOS FINANCIEROS</t>
  </si>
  <si>
    <t>BIENES DURADEROS</t>
  </si>
  <si>
    <t xml:space="preserve">AMORTIZACION </t>
  </si>
  <si>
    <t>Auditora</t>
  </si>
  <si>
    <t>CUENTAS ESPECIALES</t>
  </si>
  <si>
    <t>MUNICIPALIDAD DE LOS CHILES</t>
  </si>
  <si>
    <t>DETALLE DEL OBJETO DEL GASTO PROGRAMA I</t>
  </si>
  <si>
    <t>EGRESOS PROGRAMA I</t>
  </si>
  <si>
    <t>DETALLE DEL OBJETO DEL GASTO PROGRAMA II</t>
  </si>
  <si>
    <t>EGRESOS PROGRAMA II</t>
  </si>
  <si>
    <t>DETALLE DEL OBJETO DEL GASTO PROGRAMA III</t>
  </si>
  <si>
    <t>EGRESOS PROGRAMA III</t>
  </si>
  <si>
    <t xml:space="preserve"> CUADRO No. 1</t>
  </si>
  <si>
    <t>INTERESES</t>
  </si>
  <si>
    <t xml:space="preserve">AMORTIZACIÓN </t>
  </si>
  <si>
    <t xml:space="preserve">PRESUPUESTO ORDINARIO </t>
  </si>
  <si>
    <t xml:space="preserve">    Restricción del ejercicio liberal de la profesión (2)</t>
  </si>
  <si>
    <t xml:space="preserve">    Otro plus salarial</t>
  </si>
  <si>
    <t xml:space="preserve">    10% artículo 20 C.M.</t>
  </si>
  <si>
    <t>MUNICIPALIDAD LOS CHILES</t>
  </si>
  <si>
    <t>Código del gasto</t>
  </si>
  <si>
    <t>NOMBRE DEL BENEFICIARIO CLASIFICADO SEGÚN GRUPO Y SUBGRUPO DE EGRESOS</t>
  </si>
  <si>
    <t>FINALIDAD DEL GASTO</t>
  </si>
  <si>
    <t>PARTIDAS, GRUPOS Y SUBPARTIDAS</t>
  </si>
  <si>
    <t>0.01</t>
  </si>
  <si>
    <t xml:space="preserve">REMUNERACIONES BÁSICAS </t>
  </si>
  <si>
    <t>0.02</t>
  </si>
  <si>
    <t>REMUNERACIONES EVENTUALES</t>
  </si>
  <si>
    <t>0.03</t>
  </si>
  <si>
    <t xml:space="preserve">INCENTIVOS SALARIALES                       </t>
  </si>
  <si>
    <t xml:space="preserve">                                      </t>
  </si>
  <si>
    <t>OTROS FONDOS DE CAPITALIZACIÓN</t>
  </si>
  <si>
    <t>1.01</t>
  </si>
  <si>
    <t>1.02</t>
  </si>
  <si>
    <t>SERVICIOS BÁSICOS</t>
  </si>
  <si>
    <t>1.03</t>
  </si>
  <si>
    <t>SERVICIOS COMERCIALES Y FINANCIEROS</t>
  </si>
  <si>
    <t>1.04</t>
  </si>
  <si>
    <t xml:space="preserve">SERVICIOS DE GESTIÓN Y APOYO  </t>
  </si>
  <si>
    <t>1.05</t>
  </si>
  <si>
    <t>GASTOS DE VIAJE Y DE TRANSPORTE</t>
  </si>
  <si>
    <t>1.06</t>
  </si>
  <si>
    <t>SEGUROS, REASEGUROS Y OTRAS OBLIGACIONES</t>
  </si>
  <si>
    <t>1.07</t>
  </si>
  <si>
    <t xml:space="preserve">CAPACITACIÓN Y PROTOCOLO  </t>
  </si>
  <si>
    <t>1.08</t>
  </si>
  <si>
    <t>MANTENIMIENTO Y REPARACIÓN</t>
  </si>
  <si>
    <t>1.09</t>
  </si>
  <si>
    <t>IMPUESTOS</t>
  </si>
  <si>
    <t>1.99</t>
  </si>
  <si>
    <t>SERVICIOS DIVERSOS</t>
  </si>
  <si>
    <t>2 .01</t>
  </si>
  <si>
    <t>PRODUCTOS QUÍMICOS Y CONEXOS</t>
  </si>
  <si>
    <t>2.02</t>
  </si>
  <si>
    <t>ALIMENTOS Y PRODUCTOS AGROPECUARIOS</t>
  </si>
  <si>
    <t>2.04</t>
  </si>
  <si>
    <t>HERRAMIENTAS, REPUESTOS Y ACCESORIOS</t>
  </si>
  <si>
    <t>2.99</t>
  </si>
  <si>
    <t>ÚTILES,  MATERIALES Y  SUMINISTROS DIVERSOS</t>
  </si>
  <si>
    <t>3.01</t>
  </si>
  <si>
    <t>INTERESES SOBRE TÍTULOS VALORES</t>
  </si>
  <si>
    <t xml:space="preserve">                                                                                                                                                                                             3.02</t>
  </si>
  <si>
    <t xml:space="preserve">INTERESES SOBRE PRÉSTAMOS </t>
  </si>
  <si>
    <t>3.04</t>
  </si>
  <si>
    <t>COMISIONES Y OTROS GASTOS</t>
  </si>
  <si>
    <t xml:space="preserve"> 4.01</t>
  </si>
  <si>
    <t>PRÉSTAMOS</t>
  </si>
  <si>
    <t>4.02</t>
  </si>
  <si>
    <t>ADQUISICIÓN DE VALORES</t>
  </si>
  <si>
    <t>4.99</t>
  </si>
  <si>
    <t>OTROS ACTIVOS FINANCIEROS</t>
  </si>
  <si>
    <t>5.01</t>
  </si>
  <si>
    <t>MAQUINARIA, EQUIPO Y MOBILIARIO</t>
  </si>
  <si>
    <t>5.02</t>
  </si>
  <si>
    <t>CONSTRUCCIONES, ADICIONES Y MEJORAS</t>
  </si>
  <si>
    <t>5.03</t>
  </si>
  <si>
    <t>BIENES PREEXISTENTES</t>
  </si>
  <si>
    <t>5.99</t>
  </si>
  <si>
    <t>BIENES DURADEROS DIVERSOS</t>
  </si>
  <si>
    <t>6.01</t>
  </si>
  <si>
    <t>TRANSFERENCIAS CORRIENTES AL SECTOR PÚBLICO</t>
  </si>
  <si>
    <t>6.02</t>
  </si>
  <si>
    <t>TRANSFERENCIAS CORRIENTES A PERSONAS</t>
  </si>
  <si>
    <t>6.03</t>
  </si>
  <si>
    <t>PRESTACIONES</t>
  </si>
  <si>
    <t>6.06</t>
  </si>
  <si>
    <t xml:space="preserve">OTRAS TRANSFERENCIAS CORRIENTES AL SECTOR PRIVADO </t>
  </si>
  <si>
    <t>6.07</t>
  </si>
  <si>
    <t>TRANSFERENCIAS CORRIENTES AL SECTOR EXTERNO</t>
  </si>
  <si>
    <t>7.01</t>
  </si>
  <si>
    <t>TRANSFERENCIAS DE CAPITAL AL SECTOR PÚBLICO</t>
  </si>
  <si>
    <t>7.05</t>
  </si>
  <si>
    <t>TRANSFERENCIAS DE CAPITAL AL SECTOR EXTERNO</t>
  </si>
  <si>
    <t>8.01</t>
  </si>
  <si>
    <t>AMORTIZACIÓN DE TÍTULOS VALORES</t>
  </si>
  <si>
    <t xml:space="preserve"> 8.02</t>
  </si>
  <si>
    <t>AMORTIZACIÓN DE PRÉSTAMOS</t>
  </si>
  <si>
    <t>9.01</t>
  </si>
  <si>
    <t>CUENTAS ESPECIALES DIVERSAS</t>
  </si>
  <si>
    <t>9.02</t>
  </si>
  <si>
    <t>SUMAS SIN ASIGNACIÓN PRESUPUESTARIA</t>
  </si>
  <si>
    <t>0.01.01</t>
  </si>
  <si>
    <t xml:space="preserve">0.01.02  </t>
  </si>
  <si>
    <t xml:space="preserve">0.01.03  </t>
  </si>
  <si>
    <t xml:space="preserve">0.01.04    </t>
  </si>
  <si>
    <t xml:space="preserve">0.01.05   </t>
  </si>
  <si>
    <t xml:space="preserve">0.02.01    </t>
  </si>
  <si>
    <t xml:space="preserve">0.02.02    </t>
  </si>
  <si>
    <t xml:space="preserve">0.02.03     </t>
  </si>
  <si>
    <t xml:space="preserve">0.02.04     </t>
  </si>
  <si>
    <t xml:space="preserve">0.02.05     </t>
  </si>
  <si>
    <t xml:space="preserve">Sueldos para cargos fijos </t>
  </si>
  <si>
    <t xml:space="preserve">Servicios especiales </t>
  </si>
  <si>
    <t>Jornales</t>
  </si>
  <si>
    <t>Sueldos a base de comisión</t>
  </si>
  <si>
    <t xml:space="preserve">Suplencias </t>
  </si>
  <si>
    <t xml:space="preserve">0.03.01     </t>
  </si>
  <si>
    <t xml:space="preserve">0.03.02     </t>
  </si>
  <si>
    <t xml:space="preserve">0.03.03     </t>
  </si>
  <si>
    <t xml:space="preserve">0.03.04     </t>
  </si>
  <si>
    <t xml:space="preserve">0.03.99     </t>
  </si>
  <si>
    <t xml:space="preserve">Retribución por años servidos </t>
  </si>
  <si>
    <t xml:space="preserve">Restricción al ejercicio liberal de la profesión </t>
  </si>
  <si>
    <t>Decimotercer mes</t>
  </si>
  <si>
    <t>Salario escolar</t>
  </si>
  <si>
    <t xml:space="preserve">Otros incentivos salariales </t>
  </si>
  <si>
    <t xml:space="preserve">0.04   </t>
  </si>
  <si>
    <t xml:space="preserve">0.04.01    </t>
  </si>
  <si>
    <t xml:space="preserve">0.04.02     </t>
  </si>
  <si>
    <t xml:space="preserve">0.04.03    </t>
  </si>
  <si>
    <t xml:space="preserve">0.04.04   </t>
  </si>
  <si>
    <t xml:space="preserve">0.04.05   </t>
  </si>
  <si>
    <t xml:space="preserve">0.05   </t>
  </si>
  <si>
    <t xml:space="preserve">CONTRIBUCIONES PATRONALES A FONDOS DE PENSIONES  Y </t>
  </si>
  <si>
    <t xml:space="preserve">0.05.01     </t>
  </si>
  <si>
    <t xml:space="preserve">0.05.02     </t>
  </si>
  <si>
    <t xml:space="preserve">0.05.03   </t>
  </si>
  <si>
    <t xml:space="preserve">0.05.04     </t>
  </si>
  <si>
    <t xml:space="preserve">0.05.05     </t>
  </si>
  <si>
    <t xml:space="preserve">REMUNERACIONES DIVERSAS </t>
  </si>
  <si>
    <t>0 .99</t>
  </si>
  <si>
    <t xml:space="preserve">Elaborado por Barley Garita Herrera </t>
  </si>
  <si>
    <t xml:space="preserve"> 0. 99. 01        </t>
  </si>
  <si>
    <t xml:space="preserve"> 0 .99. 99     </t>
  </si>
  <si>
    <t xml:space="preserve">Gastos de representación personal            </t>
  </si>
  <si>
    <t>Otras remuneraciones</t>
  </si>
  <si>
    <t xml:space="preserve">Aporte Patronal al Fondo de Capitalización Laboral </t>
  </si>
  <si>
    <t>Contribución Patronal al Seguro de Pensiones  de la Caja costarricense del seguro social</t>
  </si>
  <si>
    <t>Aporte Patronal al Régimen Obligatorio de Pensiones   Complementarias</t>
  </si>
  <si>
    <t>Contribución Patronal a otros fondos administrados por entes publicos</t>
  </si>
  <si>
    <t>Contribución Patronal a fondos administrados por entes  privados</t>
  </si>
  <si>
    <t xml:space="preserve">CONTRIBUCIONES PATRONALES AL DESARROLLO Y LA SEGURIDAD SOCIAL   </t>
  </si>
  <si>
    <t>Cajera</t>
  </si>
  <si>
    <t>Inspector Rentas</t>
  </si>
  <si>
    <t>Tesorero Municipal</t>
  </si>
  <si>
    <t>Encargado Catastro</t>
  </si>
  <si>
    <t>Encargado de Servicios</t>
  </si>
  <si>
    <t>Recaudador muelle</t>
  </si>
  <si>
    <t>Miscelanea</t>
  </si>
  <si>
    <t>Abogado</t>
  </si>
  <si>
    <t>DETALLE GENERAL DEL OBJETO DEL GASTO POR PROGRAMA</t>
  </si>
  <si>
    <t>Total</t>
  </si>
  <si>
    <t>Administracion General (01)</t>
  </si>
  <si>
    <t>Auditoria          Interna (02)</t>
  </si>
  <si>
    <t>Registro de Deudas, Fondos y Aportes (04)</t>
  </si>
  <si>
    <t>ACTIVIDADES</t>
  </si>
  <si>
    <t>01</t>
  </si>
  <si>
    <t>02</t>
  </si>
  <si>
    <t>03</t>
  </si>
  <si>
    <t>04</t>
  </si>
  <si>
    <t>05</t>
  </si>
  <si>
    <t>06</t>
  </si>
  <si>
    <t>07</t>
  </si>
  <si>
    <t>09</t>
  </si>
  <si>
    <t>11</t>
  </si>
  <si>
    <t>20</t>
  </si>
  <si>
    <t>26</t>
  </si>
  <si>
    <t>27</t>
  </si>
  <si>
    <t>Recoleccion de Basura (02)</t>
  </si>
  <si>
    <t>Pensiones</t>
  </si>
  <si>
    <t>Decimo tercer mes pensiones</t>
  </si>
  <si>
    <t>3-008-092675</t>
  </si>
  <si>
    <t>Nombre Proyecto</t>
  </si>
  <si>
    <t>CUENTAS</t>
  </si>
  <si>
    <t>Grupo 02</t>
  </si>
  <si>
    <t>3-007-84001</t>
  </si>
  <si>
    <t>3-007-075303</t>
  </si>
  <si>
    <t>Mejoramiento canchas de futbol comunidades</t>
  </si>
  <si>
    <t xml:space="preserve">  TOTAL A PRESUPUESTAR SUELDOS PARA SERVICIOS ESPECIALES</t>
  </si>
  <si>
    <t xml:space="preserve">Asitente Munic. Del area de Conservacion Vial </t>
  </si>
  <si>
    <t>Asistente Tecnico</t>
  </si>
  <si>
    <t>PRO</t>
  </si>
  <si>
    <t>PUESTA</t>
  </si>
  <si>
    <t>NAS</t>
  </si>
  <si>
    <t>SEMA</t>
  </si>
  <si>
    <t>PUESTO</t>
  </si>
  <si>
    <t>Chequeador</t>
  </si>
  <si>
    <t>Cuota patronal CCSS pensiones</t>
  </si>
  <si>
    <t>Gastos generales de centros educativos</t>
  </si>
  <si>
    <t>Mantenimiento de Caminos y Calles (03)</t>
  </si>
  <si>
    <t>Cementerios (04)</t>
  </si>
  <si>
    <t>Mercado, Plazas y Ferias (07)</t>
  </si>
  <si>
    <t>Educativos Culturales y Deportivos (09)</t>
  </si>
  <si>
    <t>Estaciones y Terminales (11)</t>
  </si>
  <si>
    <t>En Zona Portuaria (20)</t>
  </si>
  <si>
    <t>Desarrollo Urbano(26)</t>
  </si>
  <si>
    <t>PROGRAMA I</t>
  </si>
  <si>
    <t>PROGRAMA II</t>
  </si>
  <si>
    <t>PROGRAMA III</t>
  </si>
  <si>
    <t>Proyecto 1</t>
  </si>
  <si>
    <t>TRANSFERENCIAS CORRIENTES AL SECTOR PUBLICO</t>
  </si>
  <si>
    <t>6.01.01.01</t>
  </si>
  <si>
    <t>Aporte Gobierno Central 1% Ley 7797</t>
  </si>
  <si>
    <t>6.01.02.01</t>
  </si>
  <si>
    <t>6.01.02.02</t>
  </si>
  <si>
    <t>6.01.02.04</t>
  </si>
  <si>
    <t>Aporte Jta. Admi. Reg. Nacional Ley 7797</t>
  </si>
  <si>
    <t>CONAGEBIO 10%</t>
  </si>
  <si>
    <t>6.01.03.01</t>
  </si>
  <si>
    <t>Junta de Educacion(10% Imp. Territorial)</t>
  </si>
  <si>
    <t>6.01.03.02</t>
  </si>
  <si>
    <t>6.01.04.01</t>
  </si>
  <si>
    <t>Transfrencias corrientes</t>
  </si>
  <si>
    <t>Union de Gobierno Locales</t>
  </si>
  <si>
    <t>6.01.04.02</t>
  </si>
  <si>
    <t>6.01.04.03</t>
  </si>
  <si>
    <t>Comité Cantonal Deportes</t>
  </si>
  <si>
    <t>Aporte Fede. Munic. Zona Norte</t>
  </si>
  <si>
    <t>Impuestode Timbres</t>
  </si>
  <si>
    <t>ADMINISTRACION ( 0 )</t>
  </si>
  <si>
    <t>OTROS SERVICIOS NO PERSONALES (0</t>
  </si>
  <si>
    <t>Nombre</t>
  </si>
  <si>
    <t>Monto</t>
  </si>
  <si>
    <t>Gastos Viaje Regidores</t>
  </si>
  <si>
    <t>Alcalde</t>
  </si>
  <si>
    <t>Atencion Supremos poderes</t>
  </si>
  <si>
    <t>Tesorero</t>
  </si>
  <si>
    <t>Servicios Publicos</t>
  </si>
  <si>
    <t>Contador</t>
  </si>
  <si>
    <t>Secretaria</t>
  </si>
  <si>
    <t>Direccion de Servicios y Mantenimiento (27)</t>
  </si>
  <si>
    <t>Impuestos  específicos  a   los servicios   de   diversión   y esparcimiento</t>
  </si>
  <si>
    <t>I</t>
  </si>
  <si>
    <t>Útiles y materiales de oficina y cómputo</t>
  </si>
  <si>
    <t>Útiles y materiales médico, hospitalario y de investigación</t>
  </si>
  <si>
    <t>Productos de papel, cartón e impresos</t>
  </si>
  <si>
    <t>Textiles y vestuario</t>
  </si>
  <si>
    <t>Útiles y materiales de limpieza</t>
  </si>
  <si>
    <t>Útiles y materiales de resguardo y seguridad</t>
  </si>
  <si>
    <t>Útiles y materiales de cocina y comedor</t>
  </si>
  <si>
    <t>Otros útiles, materiales y suministros</t>
  </si>
  <si>
    <t>Suplencias</t>
  </si>
  <si>
    <t>Contribución Patronal al Seguro de Salud de la Caja Costarricense del seguro social</t>
  </si>
  <si>
    <t xml:space="preserve">Contribución Patronal al Instituto Mixto de Ayuda Social </t>
  </si>
  <si>
    <t xml:space="preserve">Contribución Patronal al Instituto Nacional de Aprendizaje  </t>
  </si>
  <si>
    <t>Contribución Patronal al Fondo de Desarrollo Social  y</t>
  </si>
  <si>
    <t xml:space="preserve">Contribución Patronal al Banco Popular y de Desarrollo Comunal   </t>
  </si>
  <si>
    <t>SERVICIOS</t>
  </si>
  <si>
    <t xml:space="preserve">1.01.01    </t>
  </si>
  <si>
    <t xml:space="preserve">1.01.02     </t>
  </si>
  <si>
    <t xml:space="preserve">1.01.03    </t>
  </si>
  <si>
    <t xml:space="preserve">1.01.04     </t>
  </si>
  <si>
    <t xml:space="preserve">1.01.99   </t>
  </si>
  <si>
    <t>Alquiler de edificios, locales y terrenos</t>
  </si>
  <si>
    <t>Alquiler de maquinaria, equipo y mobiliario</t>
  </si>
  <si>
    <t>Alquiler de equipo de cómputo</t>
  </si>
  <si>
    <t>Alquiler y derechos para telecomunicaciones</t>
  </si>
  <si>
    <t>Otros alquileres</t>
  </si>
  <si>
    <t xml:space="preserve">1.02.01   </t>
  </si>
  <si>
    <t xml:space="preserve">1.02.02     </t>
  </si>
  <si>
    <t xml:space="preserve">1.02.03    </t>
  </si>
  <si>
    <t xml:space="preserve">1.02.04    </t>
  </si>
  <si>
    <t xml:space="preserve">1.02.99     </t>
  </si>
  <si>
    <t xml:space="preserve"> Servicio de agua y alcantarillado </t>
  </si>
  <si>
    <t xml:space="preserve"> Servicio de energía eléctrica</t>
  </si>
  <si>
    <t xml:space="preserve"> Servicio de correo</t>
  </si>
  <si>
    <t>Servicio de telecomunicaciones</t>
  </si>
  <si>
    <t xml:space="preserve">Otros servicios básicos </t>
  </si>
  <si>
    <t xml:space="preserve">1.03.01      </t>
  </si>
  <si>
    <t xml:space="preserve">1.03.02      </t>
  </si>
  <si>
    <t xml:space="preserve">1.03.03    </t>
  </si>
  <si>
    <t xml:space="preserve">1.03.04    </t>
  </si>
  <si>
    <t xml:space="preserve">1.03.05     </t>
  </si>
  <si>
    <t xml:space="preserve">1.03.06     </t>
  </si>
  <si>
    <t xml:space="preserve">Información </t>
  </si>
  <si>
    <t xml:space="preserve">Publicidad y propaganda </t>
  </si>
  <si>
    <t>Impresión, encuadernación y otros</t>
  </si>
  <si>
    <t>Transporte de bienes</t>
  </si>
  <si>
    <t>Servicios aduaneros</t>
  </si>
  <si>
    <t>Patentes de Licores</t>
  </si>
  <si>
    <t>Comisiones y gastos por servicios financieros y comerciales</t>
  </si>
  <si>
    <t>Servicios de transferencia electrónica de información</t>
  </si>
  <si>
    <t xml:space="preserve">1.03.07      </t>
  </si>
  <si>
    <t xml:space="preserve">1.04.01     </t>
  </si>
  <si>
    <t xml:space="preserve">1.04.02   </t>
  </si>
  <si>
    <t xml:space="preserve">1.04.03     </t>
  </si>
  <si>
    <t xml:space="preserve">1.04.04    </t>
  </si>
  <si>
    <t xml:space="preserve">1.04.05    </t>
  </si>
  <si>
    <t xml:space="preserve">1.04.06     </t>
  </si>
  <si>
    <t xml:space="preserve">1.04.99   </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</si>
  <si>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</si>
  <si>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</si>
  <si>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</si>
  <si>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</si>
  <si>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</si>
  <si>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</si>
  <si>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</si>
  <si>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 xml:space="preserve">1.05.01    </t>
  </si>
  <si>
    <t xml:space="preserve">1.05.02     </t>
  </si>
  <si>
    <t xml:space="preserve">1.05.03     </t>
  </si>
  <si>
    <t xml:space="preserve">1.05.04     </t>
  </si>
  <si>
    <t xml:space="preserve">Transporte dentro del país </t>
  </si>
  <si>
    <t xml:space="preserve">Viáticos dentro del país </t>
  </si>
  <si>
    <t xml:space="preserve">Transporte en el exterior </t>
  </si>
  <si>
    <t xml:space="preserve">Viáticos en el exterior </t>
  </si>
  <si>
    <t xml:space="preserve">1.06.01    </t>
  </si>
  <si>
    <t xml:space="preserve">1.06.02   </t>
  </si>
  <si>
    <t>Proveedor</t>
  </si>
  <si>
    <t>Chofer maquinaria pesada</t>
  </si>
  <si>
    <t xml:space="preserve">1.06.03   </t>
  </si>
  <si>
    <t xml:space="preserve">Seguros </t>
  </si>
  <si>
    <t xml:space="preserve">Reaseguros </t>
  </si>
  <si>
    <t>Obligaciones por contratos de seguros</t>
  </si>
  <si>
    <t xml:space="preserve">1.07.01     </t>
  </si>
  <si>
    <t xml:space="preserve">1.07.02     </t>
  </si>
  <si>
    <t xml:space="preserve">1.07.03    </t>
  </si>
  <si>
    <t>Actividades de capacitación</t>
  </si>
  <si>
    <t xml:space="preserve">Actividades protocolarias y sociales </t>
  </si>
  <si>
    <t>Gastos de representación institucional</t>
  </si>
  <si>
    <t xml:space="preserve">1.08.01    </t>
  </si>
  <si>
    <t xml:space="preserve">1.08.02    </t>
  </si>
  <si>
    <t xml:space="preserve">1.08.03    </t>
  </si>
  <si>
    <t xml:space="preserve">1.08.04    </t>
  </si>
  <si>
    <t xml:space="preserve">1.08.05     </t>
  </si>
  <si>
    <t xml:space="preserve">1.08.06     </t>
  </si>
  <si>
    <t xml:space="preserve">1.08.07    </t>
  </si>
  <si>
    <t xml:space="preserve">1.08.08    </t>
  </si>
  <si>
    <t xml:space="preserve">1.08.99    </t>
  </si>
  <si>
    <t>Mantenimiento de edificios y locales</t>
  </si>
  <si>
    <t>Mantenimiento de vías de comunicación</t>
  </si>
  <si>
    <t>Mantenimiento de instalaciones y otras obras</t>
  </si>
  <si>
    <t>Mantenimiento y reparación de equipo de transporte</t>
  </si>
  <si>
    <t>Mantenimiento y reparación de maquinaria y equipo de  produccion</t>
  </si>
  <si>
    <t>Mantenimiento y reparación de equipo y mobiliario de oficina</t>
  </si>
  <si>
    <t xml:space="preserve">Mantenimiento y reparación de equipo de cómputo y  sistemas de informacion </t>
  </si>
  <si>
    <t>Mantenimiento y reparación de otros equipos</t>
  </si>
  <si>
    <t>Mantenimiento y reparación de equipo de comunicación</t>
  </si>
  <si>
    <t xml:space="preserve">1.09.01    </t>
  </si>
  <si>
    <t xml:space="preserve">1.09.02    </t>
  </si>
  <si>
    <t xml:space="preserve">1.09.03     </t>
  </si>
  <si>
    <t xml:space="preserve">1.09.99     </t>
  </si>
  <si>
    <t>Impuestos sobre ingresos y utilidades</t>
  </si>
  <si>
    <t xml:space="preserve">Impuestos sobre bienes inmuebles          </t>
  </si>
  <si>
    <t>Impuestos de patentes</t>
  </si>
  <si>
    <t>Otros impuestos</t>
  </si>
  <si>
    <t xml:space="preserve">1.99.01      </t>
  </si>
  <si>
    <t>Taller, capacitaciones</t>
  </si>
  <si>
    <t xml:space="preserve">1.99.02      </t>
  </si>
  <si>
    <t xml:space="preserve">1.99.03      </t>
  </si>
  <si>
    <t xml:space="preserve">1.99.04   </t>
  </si>
  <si>
    <t xml:space="preserve">1.99.05     </t>
  </si>
  <si>
    <t xml:space="preserve">1.99.99    </t>
  </si>
  <si>
    <t>Equipo y programas computo</t>
  </si>
  <si>
    <t>Servicios de regulación</t>
  </si>
  <si>
    <t>Intereses moratorios y multas</t>
  </si>
  <si>
    <t>Gastos de oficinas en el exterior</t>
  </si>
  <si>
    <t>Gastos de misiones especiales en el exterior</t>
  </si>
  <si>
    <t>Deducibles</t>
  </si>
  <si>
    <t>Otros servicios no especificados</t>
  </si>
  <si>
    <t xml:space="preserve">MATERIALES Y SUMINISTROS </t>
  </si>
  <si>
    <t xml:space="preserve">2.01.01     </t>
  </si>
  <si>
    <t xml:space="preserve">2.01.02     </t>
  </si>
  <si>
    <t xml:space="preserve">2.01.03    </t>
  </si>
  <si>
    <t>Tintas, pinturas y diluyentes</t>
  </si>
  <si>
    <t>Otros utiles materiales y suministros</t>
  </si>
  <si>
    <t>Alquiler maquinaria, equipo y mobiliario</t>
  </si>
  <si>
    <t>Otros prod. Quimicos</t>
  </si>
  <si>
    <t>Mater. Y prod. Metalicos</t>
  </si>
  <si>
    <t>Mater. Y prod. Minerales y asfalticos</t>
  </si>
  <si>
    <t>Mater. Y prod.elctr.telef. Y computo</t>
  </si>
  <si>
    <t>Mater. Y prod. De vidrio</t>
  </si>
  <si>
    <t>Mater. Y prod. Plasticos</t>
  </si>
  <si>
    <t>Otros Mater. Y prod.de uso en la construccion</t>
  </si>
  <si>
    <t>Utiles y mat. Oficina</t>
  </si>
  <si>
    <t>Textilesy vestuario</t>
  </si>
  <si>
    <t>Obras maritomas y fluviales</t>
  </si>
  <si>
    <t>Materiales y productos metalicos</t>
  </si>
  <si>
    <t xml:space="preserve">2.01.04     </t>
  </si>
  <si>
    <t xml:space="preserve">2.01.99      </t>
  </si>
  <si>
    <t xml:space="preserve">Combustibles y lubricantes </t>
  </si>
  <si>
    <t>Productos farmacéuticos y medicinales</t>
  </si>
  <si>
    <t>Productos veterinarios</t>
  </si>
  <si>
    <t xml:space="preserve">Tintas, pinturas y diluyentes </t>
  </si>
  <si>
    <t>Otros productos químicos</t>
  </si>
  <si>
    <t xml:space="preserve">Productos pecuarios y otras especies </t>
  </si>
  <si>
    <t>Productos agroforestales</t>
  </si>
  <si>
    <t xml:space="preserve">Alimentos y bebidas </t>
  </si>
  <si>
    <t>Alimentos para animales</t>
  </si>
  <si>
    <t xml:space="preserve">2.02.01    </t>
  </si>
  <si>
    <t xml:space="preserve">2.02.02      </t>
  </si>
  <si>
    <t xml:space="preserve">2.02.03      </t>
  </si>
  <si>
    <t xml:space="preserve">2.02.04    </t>
  </si>
  <si>
    <t xml:space="preserve">2.03  </t>
  </si>
  <si>
    <t>MATERIALES Y PRODUCTOS DE USO EN LA CONSTRUCCIÓN Y MANTENIMIENTO</t>
  </si>
  <si>
    <t xml:space="preserve">2.03.01      </t>
  </si>
  <si>
    <t xml:space="preserve">2.03.02      </t>
  </si>
  <si>
    <t xml:space="preserve">2.03.03     </t>
  </si>
  <si>
    <t xml:space="preserve">2.03.04    </t>
  </si>
  <si>
    <t xml:space="preserve">2.03.05   </t>
  </si>
  <si>
    <t xml:space="preserve">2.03.06      </t>
  </si>
  <si>
    <t xml:space="preserve">2.03.99      </t>
  </si>
  <si>
    <t xml:space="preserve">Materiales y productos metálicos </t>
  </si>
  <si>
    <t xml:space="preserve">Materiales y productos minerales y asfálticos </t>
  </si>
  <si>
    <t>Madera y sus derivados</t>
  </si>
  <si>
    <t>Materiales y productos eléctricos, telefónicos y de cómputo</t>
  </si>
  <si>
    <t>Materiales y productos de vidrio</t>
  </si>
  <si>
    <t>Materiales y productos de plástico</t>
  </si>
  <si>
    <t>Otros materiales y productos de uso en la construcción</t>
  </si>
  <si>
    <t xml:space="preserve">2.04.01    </t>
  </si>
  <si>
    <t xml:space="preserve">2.04.02     </t>
  </si>
  <si>
    <t>Herramientas e instrumentos</t>
  </si>
  <si>
    <t>Repuestos y accesorios</t>
  </si>
  <si>
    <t xml:space="preserve">2.05    </t>
  </si>
  <si>
    <t>BIENES PARA LA PRODUCCIÓN Y COMERCIALIZACIÓN</t>
  </si>
  <si>
    <t xml:space="preserve">2.05.01      </t>
  </si>
  <si>
    <t xml:space="preserve">2.05.02     </t>
  </si>
  <si>
    <t xml:space="preserve">2.05.03      </t>
  </si>
  <si>
    <t xml:space="preserve">2.05.99     </t>
  </si>
  <si>
    <t>Materia prima</t>
  </si>
  <si>
    <t>Productos terminados</t>
  </si>
  <si>
    <t>Energía eléctrica</t>
  </si>
  <si>
    <t xml:space="preserve">Otros bienes para la producción y comercialización </t>
  </si>
  <si>
    <t xml:space="preserve">2.99.01      </t>
  </si>
  <si>
    <t xml:space="preserve">2.99.02      </t>
  </si>
  <si>
    <t xml:space="preserve">2.99.03   </t>
  </si>
  <si>
    <t xml:space="preserve">2.99.04      </t>
  </si>
  <si>
    <t xml:space="preserve">2.99.05      </t>
  </si>
  <si>
    <t xml:space="preserve">2.99.06      </t>
  </si>
  <si>
    <t xml:space="preserve">2.99.07     </t>
  </si>
  <si>
    <t xml:space="preserve">2.99.99     </t>
  </si>
  <si>
    <t xml:space="preserve">3.01.01    </t>
  </si>
  <si>
    <t xml:space="preserve">3.01.02     </t>
  </si>
  <si>
    <t xml:space="preserve">3.01.03   </t>
  </si>
  <si>
    <t xml:space="preserve">3.01.04  </t>
  </si>
  <si>
    <t xml:space="preserve">Intereses sobre títulos valores internos de corto plazo </t>
  </si>
  <si>
    <t>Intereses sobre títulos valores internos de largo plazo</t>
  </si>
  <si>
    <t xml:space="preserve">Intereses sobre títulos valores del sector externo de corto  plazo </t>
  </si>
  <si>
    <t>Intereses sobre títulos valores del sector externo de largo plazo</t>
  </si>
  <si>
    <t xml:space="preserve">3.02.01     </t>
  </si>
  <si>
    <t xml:space="preserve">3.02.02    </t>
  </si>
  <si>
    <t xml:space="preserve">3.02.03     </t>
  </si>
  <si>
    <t xml:space="preserve">3.02.04    </t>
  </si>
  <si>
    <t xml:space="preserve">3.02.05     </t>
  </si>
  <si>
    <t xml:space="preserve">3.02.06     </t>
  </si>
  <si>
    <t xml:space="preserve">3.02.07    </t>
  </si>
  <si>
    <t xml:space="preserve">3.02.08     </t>
  </si>
  <si>
    <t xml:space="preserve">Intereses sobre préstamos del Gobierno Central  </t>
  </si>
  <si>
    <t>Intereses sobre préstamos de Órganos Desconcentrados</t>
  </si>
  <si>
    <t>Intereses sobre préstamos de Instituciones Descentralizadas  no Empresariales</t>
  </si>
  <si>
    <t>Intereses sobre préstamos de Gobiernos Locales</t>
  </si>
  <si>
    <t>Intereses sobre préstamos de  Instituciones Públicas Financieras</t>
  </si>
  <si>
    <t>Intereses sobre préstamos de Empresas Públicas no Financieras</t>
  </si>
  <si>
    <t>Intereses sobre préstamos del Sector Privado</t>
  </si>
  <si>
    <t>Aporte Fondo Parques Nacionales 70%</t>
  </si>
  <si>
    <t>Proteccion del Medio Ambiente (25)</t>
  </si>
  <si>
    <t>Intereses sobre préstamos del Sector Externo</t>
  </si>
  <si>
    <t xml:space="preserve">3.03   </t>
  </si>
  <si>
    <t>INTERESES SOBRE OTRAS OBLIGACIONES</t>
  </si>
  <si>
    <t>Intereses sobre depósitos bancarios a la vista</t>
  </si>
  <si>
    <t>Intereses sobre otras obligaciones</t>
  </si>
  <si>
    <t xml:space="preserve">3.03.01     </t>
  </si>
  <si>
    <t xml:space="preserve">3.03.99     </t>
  </si>
  <si>
    <t xml:space="preserve">3.04.01   </t>
  </si>
  <si>
    <t xml:space="preserve">3.04.02 </t>
  </si>
  <si>
    <t>5.02.01</t>
  </si>
  <si>
    <t xml:space="preserve">3.04.03     </t>
  </si>
  <si>
    <t xml:space="preserve">3.04.04 </t>
  </si>
  <si>
    <t xml:space="preserve">3.04.05     </t>
  </si>
  <si>
    <t>Comisiones y otros gastos sobre títulos valores internos</t>
  </si>
  <si>
    <t>Comisiones  y otros gastos sobre títulos valores del sector externo</t>
  </si>
  <si>
    <t>Comisiones y otros gastos sobre préstamos internos</t>
  </si>
  <si>
    <t>Comisiones y otros gastos sobre préstamos del sector externo</t>
  </si>
  <si>
    <t>Descripción</t>
  </si>
  <si>
    <t>Combustible y lubricantes</t>
  </si>
  <si>
    <t>5.02.02</t>
  </si>
  <si>
    <t>Transporte de Bienes</t>
  </si>
  <si>
    <t>Progrma III</t>
  </si>
  <si>
    <t>PROGRAMAS I, II, III</t>
  </si>
  <si>
    <t>Seccion de Ingresos ………............................................................................</t>
  </si>
  <si>
    <t xml:space="preserve">II </t>
  </si>
  <si>
    <t>25</t>
  </si>
  <si>
    <t>Decimo Tercer Mes</t>
  </si>
  <si>
    <t>Diferencias por tipo de cambio</t>
  </si>
  <si>
    <t xml:space="preserve">4.01.01       </t>
  </si>
  <si>
    <t xml:space="preserve">4.01.02      </t>
  </si>
  <si>
    <t xml:space="preserve">4.01.03      </t>
  </si>
  <si>
    <t xml:space="preserve">4.01.04      </t>
  </si>
  <si>
    <t xml:space="preserve">4.01.05      </t>
  </si>
  <si>
    <t xml:space="preserve">4.01.06      </t>
  </si>
  <si>
    <t xml:space="preserve">4.01.07       </t>
  </si>
  <si>
    <t xml:space="preserve">4.01.08       </t>
  </si>
  <si>
    <t xml:space="preserve">Préstamos al Gobierno Central </t>
  </si>
  <si>
    <t>Préstamos a Órganos Desconcentrados</t>
  </si>
  <si>
    <t>Préstamos a Instituciones Descentralizadas no Empresariales</t>
  </si>
  <si>
    <t>Préstamos a Gobiernos Locales</t>
  </si>
  <si>
    <t>Préstamos a Empresas Públicas no Financieras</t>
  </si>
  <si>
    <t>Préstamos a Instituciones Públicas Financieras</t>
  </si>
  <si>
    <t>Préstamos al Sector Privado</t>
  </si>
  <si>
    <t>Préstamos al  Sector Externo</t>
  </si>
  <si>
    <t xml:space="preserve">4.02.01     </t>
  </si>
  <si>
    <t xml:space="preserve">4.02.02   </t>
  </si>
  <si>
    <t xml:space="preserve">4.02.03     </t>
  </si>
  <si>
    <t xml:space="preserve">4.02.04  </t>
  </si>
  <si>
    <t xml:space="preserve">4.02.05     </t>
  </si>
  <si>
    <t xml:space="preserve">4.02.06    </t>
  </si>
  <si>
    <t xml:space="preserve">4.02.07     </t>
  </si>
  <si>
    <t>4.02.08</t>
  </si>
  <si>
    <t xml:space="preserve">Adquisición de valores del Gobierno Central </t>
  </si>
  <si>
    <t>Adquisición de valores de Órganos Desconcentrados</t>
  </si>
  <si>
    <t>Adquisición de valores de Instituciones Descentralizadas no Empresariales</t>
  </si>
  <si>
    <t>Adquisición de valores de Gobiernos Locales</t>
  </si>
  <si>
    <t>Adquisición de valores de Empresas Públicas no Financieras</t>
  </si>
  <si>
    <t xml:space="preserve">Adquisición de valores de Instituciones Públicas  Financieras </t>
  </si>
  <si>
    <t>Adquisición de valores del Sector Privado</t>
  </si>
  <si>
    <t>Adquisición de valores del Sector Externo</t>
  </si>
  <si>
    <t xml:space="preserve">4.99.01    </t>
  </si>
  <si>
    <t xml:space="preserve">4.99.99     </t>
  </si>
  <si>
    <t>Aportes de Capital a Empresas</t>
  </si>
  <si>
    <t>Otros activos financieros</t>
  </si>
  <si>
    <t xml:space="preserve">BIENES DURADEROS </t>
  </si>
  <si>
    <t xml:space="preserve">5.01.01    </t>
  </si>
  <si>
    <t xml:space="preserve">5.01.02    </t>
  </si>
  <si>
    <t xml:space="preserve">5.01.03    </t>
  </si>
  <si>
    <t xml:space="preserve">5.01.04    </t>
  </si>
  <si>
    <t xml:space="preserve">5.01.05    </t>
  </si>
  <si>
    <t xml:space="preserve">5.01.06     </t>
  </si>
  <si>
    <t xml:space="preserve">5.01.07    </t>
  </si>
  <si>
    <t xml:space="preserve">5.01.99    </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</si>
  <si>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</si>
  <si>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</si>
  <si>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</si>
  <si>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</si>
  <si>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</si>
  <si>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</si>
  <si>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</si>
  <si>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y equipo diverso</t>
  </si>
  <si>
    <t xml:space="preserve">5.02.01     </t>
  </si>
  <si>
    <t xml:space="preserve">5.02.02      </t>
  </si>
  <si>
    <t xml:space="preserve">5.02.03     </t>
  </si>
  <si>
    <t xml:space="preserve">5.02.04    </t>
  </si>
  <si>
    <t xml:space="preserve">5.02.05    </t>
  </si>
  <si>
    <t xml:space="preserve">5.02.06      </t>
  </si>
  <si>
    <t xml:space="preserve">5.02.07      </t>
  </si>
  <si>
    <t xml:space="preserve">5.02.99     </t>
  </si>
  <si>
    <t xml:space="preserve">Edificios </t>
  </si>
  <si>
    <t>Vías de comunicación terrestre</t>
  </si>
  <si>
    <t>Vías férreas</t>
  </si>
  <si>
    <t>Obras marítimas y fluviales</t>
  </si>
  <si>
    <t>Aeropuertos</t>
  </si>
  <si>
    <t>Obras urbanísticas</t>
  </si>
  <si>
    <t>Instalaciones</t>
  </si>
  <si>
    <t>Otras construcciones, adiciones y mejoras</t>
  </si>
  <si>
    <t xml:space="preserve">5.03.01    </t>
  </si>
  <si>
    <t xml:space="preserve">5.03.02     </t>
  </si>
  <si>
    <t xml:space="preserve">5.03.99     </t>
  </si>
  <si>
    <t>Terrenos</t>
  </si>
  <si>
    <t xml:space="preserve">Edificios preexistentes </t>
  </si>
  <si>
    <t>Otras obras preexistentes</t>
  </si>
  <si>
    <t xml:space="preserve">5.99.01    </t>
  </si>
  <si>
    <t xml:space="preserve">5.99.02    </t>
  </si>
  <si>
    <t xml:space="preserve">5.99.03    </t>
  </si>
  <si>
    <t xml:space="preserve">5.99.99    </t>
  </si>
  <si>
    <t xml:space="preserve">Semovientes </t>
  </si>
  <si>
    <t>Piezas y obras de colección</t>
  </si>
  <si>
    <t xml:space="preserve">Bienes intangibles </t>
  </si>
  <si>
    <t>Otros bienes duraderos</t>
  </si>
  <si>
    <t xml:space="preserve">TRANSFERENCIAS CORRIENTES </t>
  </si>
  <si>
    <t xml:space="preserve">6.02.01    </t>
  </si>
  <si>
    <t xml:space="preserve">6.02.02     </t>
  </si>
  <si>
    <t xml:space="preserve">6.02.03    </t>
  </si>
  <si>
    <t xml:space="preserve">6.02.99       </t>
  </si>
  <si>
    <t xml:space="preserve">Becas a funcionarios </t>
  </si>
  <si>
    <t>Becas a terceras personas</t>
  </si>
  <si>
    <t xml:space="preserve">Ayudas a funcionarios </t>
  </si>
  <si>
    <t>Otras transferencias a personas</t>
  </si>
  <si>
    <t xml:space="preserve">6.03.01   </t>
  </si>
  <si>
    <t xml:space="preserve">6.03.02   </t>
  </si>
  <si>
    <t xml:space="preserve">6.03.03   </t>
  </si>
  <si>
    <t xml:space="preserve">6.03.04 </t>
  </si>
  <si>
    <t xml:space="preserve">6.03.05     </t>
  </si>
  <si>
    <t xml:space="preserve">6.03.99    </t>
  </si>
  <si>
    <t xml:space="preserve">Prestaciones legales </t>
  </si>
  <si>
    <t xml:space="preserve">Pensiones y jubilaciones contributivas </t>
  </si>
  <si>
    <t xml:space="preserve">Pensiones   no contributivas </t>
  </si>
  <si>
    <t>Decimotercer mes de pensiones y jubilaciones</t>
  </si>
  <si>
    <t>Combustibles y Lubricantes</t>
  </si>
  <si>
    <t>Cuota patronal de pensiones y jubilaciones, contributivas y no contributivas</t>
  </si>
  <si>
    <t>Otras prestaciones a terceras personas</t>
  </si>
  <si>
    <t xml:space="preserve">6.04 </t>
  </si>
  <si>
    <t>TRANSFERENCIAS CORRIENTES A ENTIDADES PRIVADAS SIN  FINES DE LUCRO</t>
  </si>
  <si>
    <t xml:space="preserve">6.04.01    </t>
  </si>
  <si>
    <t xml:space="preserve">6.04.02  </t>
  </si>
  <si>
    <t xml:space="preserve">6.04.03  </t>
  </si>
  <si>
    <t>6.04.04</t>
  </si>
  <si>
    <t>Transferencias corrientes a asociaciones</t>
  </si>
  <si>
    <t xml:space="preserve">Transferencias corrientes a fundaciones          </t>
  </si>
  <si>
    <t>Transferencias corrientes a cooperativas</t>
  </si>
  <si>
    <t>Transferencias corrientes a otras entidades privadas sin fines de lucro</t>
  </si>
  <si>
    <t xml:space="preserve">6.05 </t>
  </si>
  <si>
    <t>TRANSFERENCIAS CORRIENTES A EMPRESAS PRIVADAS</t>
  </si>
  <si>
    <t>Transferencias corrientes a empresas privadas</t>
  </si>
  <si>
    <t>6.05.01</t>
  </si>
  <si>
    <t xml:space="preserve">6.06.01    </t>
  </si>
  <si>
    <t xml:space="preserve">6.06.02      </t>
  </si>
  <si>
    <t>Indemnizaciones</t>
  </si>
  <si>
    <t>Reintegros o devoluciones</t>
  </si>
  <si>
    <t xml:space="preserve">6.07.01    </t>
  </si>
  <si>
    <t xml:space="preserve">6.07.02     </t>
  </si>
  <si>
    <t xml:space="preserve">Transferencias corrientes a organismos internacionales </t>
  </si>
  <si>
    <t xml:space="preserve">Otras transferencias corrientes al sector externo  </t>
  </si>
  <si>
    <t xml:space="preserve">6.01.01    </t>
  </si>
  <si>
    <t xml:space="preserve">6.01.02    </t>
  </si>
  <si>
    <t xml:space="preserve">6.01.03   </t>
  </si>
  <si>
    <t xml:space="preserve">6.01.04     </t>
  </si>
  <si>
    <t xml:space="preserve">6.01.05  </t>
  </si>
  <si>
    <t xml:space="preserve">6.01.06   </t>
  </si>
  <si>
    <t xml:space="preserve">6.01.07    </t>
  </si>
  <si>
    <t xml:space="preserve">6.01.08  </t>
  </si>
  <si>
    <t xml:space="preserve">6.01.09  </t>
  </si>
  <si>
    <t xml:space="preserve">Transferencias corrientes al Gobierno Central </t>
  </si>
  <si>
    <t xml:space="preserve">Transferencias corrientes a Órganos Desconcentrados </t>
  </si>
  <si>
    <t xml:space="preserve"> Transferencias corrientes a Instituciones Descentralizadas no </t>
  </si>
  <si>
    <t>Transferencias corrientes a Gobiernos Locales</t>
  </si>
  <si>
    <t xml:space="preserve">Transferencias corrientes a Empresas Públicas no Financieras </t>
  </si>
  <si>
    <t xml:space="preserve">Transferencias corrientes a Instituciones Públicas Financieras  </t>
  </si>
  <si>
    <t>Dividendos</t>
  </si>
  <si>
    <t>Fondos en fideicomiso para gasto corriente</t>
  </si>
  <si>
    <t>Impuestos  por transferir</t>
  </si>
  <si>
    <t xml:space="preserve">TRANSFERENCIAS DE CAPITAL </t>
  </si>
  <si>
    <t xml:space="preserve">7.01.01    </t>
  </si>
  <si>
    <t xml:space="preserve">7.01.02    </t>
  </si>
  <si>
    <t xml:space="preserve">7.01.03   </t>
  </si>
  <si>
    <t xml:space="preserve">7.01.04    </t>
  </si>
  <si>
    <t xml:space="preserve">7.01.06  </t>
  </si>
  <si>
    <t xml:space="preserve">7.01.07   </t>
  </si>
  <si>
    <t xml:space="preserve">Transferencias  de capital al Gobierno Central </t>
  </si>
  <si>
    <t>Transferencias de capital  a Órganos Desconcentrados</t>
  </si>
  <si>
    <t>Transferencias de capital a Instituciones Descentralizadas no Empresariales</t>
  </si>
  <si>
    <t>Transferencias de capital a Gobiernos Locales</t>
  </si>
  <si>
    <t xml:space="preserve">Transferencias de capital a Empresas Públicas no Financieras </t>
  </si>
  <si>
    <t xml:space="preserve">Transferencias de capital a Instituciones Públicas Financieras </t>
  </si>
  <si>
    <t>Fondos en fideicomiso para gasto de capital</t>
  </si>
  <si>
    <t xml:space="preserve">7.02  </t>
  </si>
  <si>
    <t>TRANSFERENCIAS DE CAPITAL A PERSONAS</t>
  </si>
  <si>
    <t>Transferencias de capital a personas</t>
  </si>
  <si>
    <t>7.02.01</t>
  </si>
  <si>
    <t>TRANSFERENCIAS DE CAPITAL A ENTIDADES PRIVADAS SIN  FINES DE LUCRO</t>
  </si>
  <si>
    <t xml:space="preserve">7.03.01     </t>
  </si>
  <si>
    <t xml:space="preserve">7.03.02     </t>
  </si>
  <si>
    <t xml:space="preserve">7.03.03    </t>
  </si>
  <si>
    <t xml:space="preserve">7.03.99  </t>
  </si>
  <si>
    <t>Transferencias de capital a asociaciones</t>
  </si>
  <si>
    <t xml:space="preserve">Transferencias de capital a fundaciones   </t>
  </si>
  <si>
    <t>Transferencias de capital a cooperativas</t>
  </si>
  <si>
    <t>Transferencias de capital a otras entidades privadas sin fines de lucro</t>
  </si>
  <si>
    <t>7.04</t>
  </si>
  <si>
    <t>TRANSFERENCIAS DE CAPITAL A EMPRESAS PRIVADAS</t>
  </si>
  <si>
    <t>Transferencias de capital a empresas privadas</t>
  </si>
  <si>
    <t xml:space="preserve">7.04.01   </t>
  </si>
  <si>
    <t xml:space="preserve">7.05.01   </t>
  </si>
  <si>
    <t xml:space="preserve">7.05.02   </t>
  </si>
  <si>
    <t xml:space="preserve">Transferencias de capital  a organismos internacionales </t>
  </si>
  <si>
    <t xml:space="preserve">Otras transferencias de capital al sector externo </t>
  </si>
  <si>
    <t>AMORTIZACION</t>
  </si>
  <si>
    <t xml:space="preserve">8.01.01  </t>
  </si>
  <si>
    <t>8.01.02</t>
  </si>
  <si>
    <t xml:space="preserve">8.01.03 </t>
  </si>
  <si>
    <t xml:space="preserve">8.01.04   </t>
  </si>
  <si>
    <t>Amortización de títulos valores internos de corto plazo</t>
  </si>
  <si>
    <t>Amortización de títulos valores internos de largo plazo</t>
  </si>
  <si>
    <t>Amortización de títulos valores del sector externo de corto    plazo</t>
  </si>
  <si>
    <t>Amortización de títulos valores del sector externo de largo plazo</t>
  </si>
  <si>
    <t xml:space="preserve">8.02.01     </t>
  </si>
  <si>
    <t xml:space="preserve">8.02.02      </t>
  </si>
  <si>
    <t xml:space="preserve">8.02.03     </t>
  </si>
  <si>
    <t xml:space="preserve">8.02.04     </t>
  </si>
  <si>
    <t xml:space="preserve">8.02.05    </t>
  </si>
  <si>
    <t xml:space="preserve">8.02.06          </t>
  </si>
  <si>
    <t xml:space="preserve">8.02.07    </t>
  </si>
  <si>
    <t xml:space="preserve">8.02.08      </t>
  </si>
  <si>
    <t xml:space="preserve">Amortización de préstamos del  Gobierno Central </t>
  </si>
  <si>
    <t>Amortización de préstamos de Órganos Desconcentrados</t>
  </si>
  <si>
    <t>Amortización de préstamos de Instituciones Descentralizadas no empresariales</t>
  </si>
  <si>
    <t>Amortización de préstamos de  Gobiernos Locales</t>
  </si>
  <si>
    <t>Amortización de préstamos de Instituciones Públicas Financieras</t>
  </si>
  <si>
    <t>Amortización de préstamos del Sector Privado</t>
  </si>
  <si>
    <t>Amortización de préstamos del Sector Externo</t>
  </si>
  <si>
    <t>Amortización de préstamos de Empresas Públicas   no        Financieras</t>
  </si>
  <si>
    <t xml:space="preserve">CUENTAS ESPECIALES  </t>
  </si>
  <si>
    <t xml:space="preserve">9.01.01 </t>
  </si>
  <si>
    <t>Alimentos y Bebidas</t>
  </si>
  <si>
    <t>Utiles de limpieza</t>
  </si>
  <si>
    <t xml:space="preserve">Gastos confidenciales  </t>
  </si>
  <si>
    <t>Sumas libres sin asignación presupuestaria</t>
  </si>
  <si>
    <t>Sumas con destino específico sin asignación presupuestaria</t>
  </si>
  <si>
    <t xml:space="preserve">9.02.01  </t>
  </si>
  <si>
    <t xml:space="preserve">9.02.02  </t>
  </si>
  <si>
    <t>Tiempo extraordinario</t>
  </si>
  <si>
    <t>Recargo de funciones</t>
  </si>
  <si>
    <t>Disponibilidad laboral</t>
  </si>
  <si>
    <t>Compensación de vacaciones</t>
  </si>
  <si>
    <t>Dietas</t>
  </si>
  <si>
    <t xml:space="preserve">1.0.0.0.00.00.0.0.000   </t>
  </si>
  <si>
    <t>1.1.2.1.01.00.0.0.000</t>
  </si>
  <si>
    <t>Impuesto sobre la propiedad de bienes inmuebles, Ley No. 7729</t>
  </si>
  <si>
    <t xml:space="preserve">1.1.0.0.00.00.0.0.000  </t>
  </si>
  <si>
    <t xml:space="preserve">1.1.2.0.00.00.0.0.000   </t>
  </si>
  <si>
    <t xml:space="preserve">1.1.2.1.00.00.0.0.000   </t>
  </si>
  <si>
    <t xml:space="preserve">1.1.2.9.00.00.0.0.000   </t>
  </si>
  <si>
    <t xml:space="preserve">1.1.3.0.00.00.0.0.000   </t>
  </si>
  <si>
    <t xml:space="preserve">1.1.3.2.01.04.0.0.000 </t>
  </si>
  <si>
    <t>INGRESOS TRIBUTARIOS</t>
  </si>
  <si>
    <t>INGRESOS CORRIENTES</t>
  </si>
  <si>
    <t xml:space="preserve">IMPUESTOS   SOBRE    LA    PROPIEDAD    </t>
  </si>
  <si>
    <t>Impuesto sobre la propiedad de bienes inmuebles</t>
  </si>
  <si>
    <t>Otros impuestos a la propiedad</t>
  </si>
  <si>
    <t>IMPUESTOS SOBRE BIENES Y SERVICIOS</t>
  </si>
  <si>
    <t>Impuestos específicos sobre bienes  manufacturados</t>
  </si>
  <si>
    <t xml:space="preserve">1.1.3.2.02.03.0.0.000   </t>
  </si>
  <si>
    <t>1.1.3.3.01.05.0.0.000</t>
  </si>
  <si>
    <t xml:space="preserve">1.1.3.3.00.00.0.0.000   </t>
  </si>
  <si>
    <t xml:space="preserve">1.1.3.3.01.00.0.0.000   </t>
  </si>
  <si>
    <t>OTROS IMPUESTOS A LOS BIENES Y SERVICIOS</t>
  </si>
  <si>
    <t>Licencias   profesionales,  comerciales   y   otros  permisos</t>
  </si>
  <si>
    <t>1.1.2.4.00.00.0.0.000</t>
  </si>
  <si>
    <t>Impuesto sobre los traspasos de bienes inmuebles</t>
  </si>
  <si>
    <t xml:space="preserve">1.1.9.1.00.00.0.0.000   </t>
  </si>
  <si>
    <t xml:space="preserve">1.3.0.0.00.00.0.0.000  </t>
  </si>
  <si>
    <t xml:space="preserve">1.3.1.0.00.00.0.0.000   </t>
  </si>
  <si>
    <t xml:space="preserve">1.3.1.2.00.00.0.0.000   </t>
  </si>
  <si>
    <t>INGRESOS NO TRIBUTARIOS</t>
  </si>
  <si>
    <t>VENTA DE BIENES Y SERVICIOS</t>
  </si>
  <si>
    <t>VENTA DE SERVICIOS</t>
  </si>
  <si>
    <t>Alquiler de edificios e instalaciones</t>
  </si>
  <si>
    <t>ALQUILERES</t>
  </si>
  <si>
    <t xml:space="preserve">1.3.1.2.04.01.0.0.000   </t>
  </si>
  <si>
    <t>Servicios de saneamiento ambiental</t>
  </si>
  <si>
    <t>Servicios de Recoleccion de Basura</t>
  </si>
  <si>
    <t>CONTRIBUCIONES PATRONALES A FONDOS DE PENSIONES  Y OTROS FONDOS DE CAPITALIZACION</t>
  </si>
  <si>
    <t xml:space="preserve">1.3.1.2.05.04.0.0.000   </t>
  </si>
  <si>
    <t xml:space="preserve">1.3.1.2.05.04.1.0.000   </t>
  </si>
  <si>
    <t xml:space="preserve">1.3.1.2.05.03.0.0.000   </t>
  </si>
  <si>
    <t>Servicios de cementerio</t>
  </si>
  <si>
    <t>1.3.1.2.01.03.0.0.000</t>
  </si>
  <si>
    <t>Servicios de transporte portuario</t>
  </si>
  <si>
    <t xml:space="preserve">1.3.1.3.01.01.0.0.000   </t>
  </si>
  <si>
    <t xml:space="preserve">1.3.1.3.02.09.0.0.000   </t>
  </si>
  <si>
    <t>Otros derechos administrativos a otros servicios públicos</t>
  </si>
  <si>
    <t>Productos de papel, carton e impresos</t>
  </si>
  <si>
    <t>Informacion</t>
  </si>
  <si>
    <t>Terreno</t>
  </si>
  <si>
    <t>INTERNO</t>
  </si>
  <si>
    <t xml:space="preserve">INTERNO </t>
  </si>
  <si>
    <t xml:space="preserve">1.3.4.1.00.00.0.0.000   </t>
  </si>
  <si>
    <t>Intereses moratorios por atraso en pago  de impuesto</t>
  </si>
  <si>
    <t>1.3.2.3.03.01.0.0.000</t>
  </si>
  <si>
    <t>Intereses sobre cuentas corrientes y otros depósitos en Bancos Estatales</t>
  </si>
  <si>
    <t>CODIGO</t>
  </si>
  <si>
    <t>INGRESO</t>
  </si>
  <si>
    <t>MONTO</t>
  </si>
  <si>
    <t xml:space="preserve">No </t>
  </si>
  <si>
    <t>Proyecto No. 4: Limpieza Mecanizada, extracción, acarreo, colocación de material para bacheo mecanizado y rehabilitación del sistema de drenajes para 12,5 km en el camino 2-14-026 (El Parque - San José del Amparo)</t>
  </si>
  <si>
    <t>Proyecto No.5:Limpieza Mecanizada, extracción, acarreo y colocación de material para bacheo mecanizado en 12,3 km del camino 2-14-043 (Los Lirios - San Isidro de San Jorge)</t>
  </si>
  <si>
    <t>Proyecto No 6: Limpieza Mecanizada, extracción, acarreo y colocación de material para bacheo mecanizado en 8.0 km del camino 2-14-008 (Pavón - Cristo Rey)</t>
  </si>
  <si>
    <t>Proyecto No 7: Limpieza Mecanizada, extracción, acarreo y colocación de material para bacheo mecanizado en 7,8 km del camino 2-14-041 (San Antonio - Cóbano)</t>
  </si>
  <si>
    <t>Proyecto No 8: Limpieza Mecanizada, extracción, acarreo y colocación de material para bacheo mecanizado en 3,6 km en el camino 2-14-018 (Corozo - La Virgen)</t>
  </si>
  <si>
    <t>Proyecto No 9: Limpieza Mecanizada, extracción, acarreo y colocación de material para bacheo mecanizado en 3,7 km en el camino 2-14-007 (San José del Amparo - Vasconia)</t>
  </si>
  <si>
    <t>Proyecto No 10: Limpieza Mecanizada, extracción, acarreo, colocación de material para bacheo mecanizado y rehabilitación del sistema de drenajes en 7 km en el camino 2-14-036 (Cuatro Esquinas - Punta Cortez)</t>
  </si>
  <si>
    <t>Sueldos Fijos</t>
  </si>
  <si>
    <t>Progrma I</t>
  </si>
  <si>
    <t>Progrma II</t>
  </si>
  <si>
    <t>1.3.3.1.09.00.0.0.000</t>
  </si>
  <si>
    <t>Otras multas</t>
  </si>
  <si>
    <t>Grupo</t>
  </si>
  <si>
    <t>proyecto</t>
  </si>
  <si>
    <t>MUNICPALIDA DE LOS CHILES</t>
  </si>
  <si>
    <t>PROGRMA IV</t>
  </si>
  <si>
    <t>2.04.02</t>
  </si>
  <si>
    <t>5.01.01</t>
  </si>
  <si>
    <t>5.02.99</t>
  </si>
  <si>
    <t xml:space="preserve">Grupo </t>
  </si>
  <si>
    <t>TOTAL PROYECTOS</t>
  </si>
  <si>
    <t>Materiales y productos minerales y asfalticos</t>
  </si>
  <si>
    <t>Maquinaria y equipo para la produccion</t>
  </si>
  <si>
    <t>Otras construcciones adiciones y mejoras</t>
  </si>
  <si>
    <t xml:space="preserve"> Planta Fisica salon comunal Caño Negro</t>
  </si>
  <si>
    <t>Construccion Esc. Las Cuacas Cuatro Esquinas, Los Chiles.</t>
  </si>
  <si>
    <t xml:space="preserve">Const. Cocina comunal San Jorge </t>
  </si>
  <si>
    <t>Mejoramiento planta fisica de Esc. San Jorge</t>
  </si>
  <si>
    <t xml:space="preserve"> Puente Rio Medio Queso- El Amparo</t>
  </si>
  <si>
    <t xml:space="preserve">Conformacion lastreo 9 km de las comunidades </t>
  </si>
  <si>
    <t>Continuacion const. Cordon y caño Los Chiles</t>
  </si>
  <si>
    <t xml:space="preserve"> Mejoramiento polideportivo Los Chiles</t>
  </si>
  <si>
    <t xml:space="preserve"> Alcantarillado y construccion cabezalez llano Rio Medio Queso</t>
  </si>
  <si>
    <t xml:space="preserve"> Compra maquinari y equipo municipal</t>
  </si>
  <si>
    <t>Mantenimiento maquinaria y equipo municipal</t>
  </si>
  <si>
    <t>Compra motoniveladora</t>
  </si>
  <si>
    <r>
      <t xml:space="preserve">CONSTRUCCIÓN DE SALÓN MULTIUSO. DISTRITO AMPARO. </t>
    </r>
    <r>
      <rPr>
        <b/>
        <sz val="8"/>
        <color indexed="8"/>
        <rFont val="Arial"/>
        <family val="2"/>
      </rPr>
      <t>3-014-042068</t>
    </r>
  </si>
  <si>
    <t>ALCANTARILLADO, CONFORMACIÓN  Y LASTREO LOS CHILES CENTRO</t>
  </si>
  <si>
    <t>Vias de Comunicación</t>
  </si>
  <si>
    <r>
      <t xml:space="preserve">CONSTRUCCIÓN DE UN PARQUE RECREATIVO. PROYECTO CANTONAL, MUNICIPALIDAD DE LOS CHILES. </t>
    </r>
    <r>
      <rPr>
        <b/>
        <sz val="8"/>
        <color indexed="8"/>
        <rFont val="Arial"/>
        <family val="2"/>
      </rPr>
      <t>3-014-042068</t>
    </r>
  </si>
  <si>
    <r>
      <t xml:space="preserve">CONSTRUCCIÓN DE ACERAS </t>
    </r>
    <r>
      <rPr>
        <b/>
        <sz val="8"/>
        <color indexed="8"/>
        <rFont val="Arial"/>
        <family val="2"/>
      </rPr>
      <t>3-014-042068</t>
    </r>
  </si>
  <si>
    <r>
      <t>CONSTRUCCIÓN DE PARQUE RECREATIVO. DISTRITO CAÑO NEGRO.</t>
    </r>
    <r>
      <rPr>
        <b/>
        <sz val="8"/>
        <color indexed="8"/>
        <rFont val="Arial"/>
        <family val="2"/>
      </rPr>
      <t xml:space="preserve"> 3-014-042068</t>
    </r>
  </si>
  <si>
    <t>PARA EL MEJORAMIENTO DEL POLIDEPORTIVO DE LOS CHILES CEDULA 3-014-042068</t>
  </si>
  <si>
    <t>PARA LA ZONA PORTUARIA</t>
  </si>
  <si>
    <r>
      <t xml:space="preserve">COMPRA DE UN RECOLECTOR DE DESECHOS SÓLIDOS.  PROYECTO CANTONAL, MUNICIPALIDAD DE LOS CHILES. </t>
    </r>
    <r>
      <rPr>
        <b/>
        <sz val="8"/>
        <color indexed="8"/>
        <rFont val="Arial"/>
        <family val="2"/>
      </rPr>
      <t>3-014-042068</t>
    </r>
  </si>
  <si>
    <t>5.01.02</t>
  </si>
  <si>
    <t>Equipo de Transporte</t>
  </si>
  <si>
    <t>Construcion de Asilo Ancianos los Chiles</t>
  </si>
  <si>
    <t>Sumas Especificas sin asignacion</t>
  </si>
  <si>
    <t>Visalcalde</t>
  </si>
  <si>
    <t>Salario Escolar</t>
  </si>
  <si>
    <t>Prestaciones Legales</t>
  </si>
  <si>
    <t>Servicio agua y alcaltarillado</t>
  </si>
  <si>
    <t>Manteni. Edificios y locales</t>
  </si>
  <si>
    <t>Servicios agua</t>
  </si>
  <si>
    <t>Servicios electricidad</t>
  </si>
  <si>
    <t>Servicios telecomunicacion</t>
  </si>
  <si>
    <t>Publicidad y Propaganda</t>
  </si>
  <si>
    <t>Mantenimiento de edificios</t>
  </si>
  <si>
    <t>Mantenimiento de equipo produccion</t>
  </si>
  <si>
    <t xml:space="preserve">Mantenimiento de equipo </t>
  </si>
  <si>
    <t>Asistente Bienes Inmuebles</t>
  </si>
  <si>
    <t>Encargado Maquinaria</t>
  </si>
  <si>
    <t>Utiles y mat. De limpieza</t>
  </si>
  <si>
    <t>Impresión, encuadernacion y otros</t>
  </si>
  <si>
    <t>Utiles y mat de oficina</t>
  </si>
  <si>
    <t>16</t>
  </si>
  <si>
    <t>Mant. Y rep. Equipo transporte</t>
  </si>
  <si>
    <t>Utiles de seguridad y resguardo</t>
  </si>
  <si>
    <t>Siueldos para cargos fijos</t>
  </si>
  <si>
    <t>retribucion por años servidos</t>
  </si>
  <si>
    <t>Coordinador Gestion Ambiental</t>
  </si>
  <si>
    <t>Servicios Especiales</t>
  </si>
  <si>
    <t>SALARIO DEL VISEALCALDE</t>
  </si>
  <si>
    <t xml:space="preserve">a) Salario </t>
  </si>
  <si>
    <t>Alcalde Municipal</t>
  </si>
  <si>
    <t xml:space="preserve">    Anualidades  </t>
  </si>
  <si>
    <t xml:space="preserve">    Salario base del Visealcalde (80% salario del Alcalde)</t>
  </si>
  <si>
    <t>Decmo Tercer mes</t>
  </si>
  <si>
    <t>Servicio  energia electrica</t>
  </si>
  <si>
    <t>Productos de limpieza</t>
  </si>
  <si>
    <t xml:space="preserve">Productos de papel , carton </t>
  </si>
  <si>
    <t>otros servicios de gestion</t>
  </si>
  <si>
    <t>Tiempo Extraordinario</t>
  </si>
  <si>
    <t>Otros servicio de apoyo</t>
  </si>
  <si>
    <t>Mant equipo transporte</t>
  </si>
  <si>
    <t>Equipo y prog de computo</t>
  </si>
  <si>
    <t>Maqui y equipo diverso</t>
  </si>
  <si>
    <t>Otros incentivos salariales</t>
  </si>
  <si>
    <t>Herramientas</t>
  </si>
  <si>
    <t>Utiles y materiales de seguridad</t>
  </si>
  <si>
    <t>Materiales y productos minerales</t>
  </si>
  <si>
    <t>Mantenimiento de equipo transporte</t>
  </si>
  <si>
    <t>DISTRIBUCION PRESUPUESTOS ORDINARIO PARA EL PERIODO 2015</t>
  </si>
  <si>
    <t>PRESUPUESTO ORDINARIO PARA EL PERIODO 2015</t>
  </si>
  <si>
    <t>DISTRIBUCION PRESUPUESTO EXTRAORDINARIO No 1 PARA EL PERIODO 2015</t>
  </si>
  <si>
    <t>Fecha: 20/08/2014</t>
  </si>
  <si>
    <t>Miscelaneos</t>
  </si>
  <si>
    <t>BNCR</t>
  </si>
  <si>
    <t>Servico energia electrica</t>
  </si>
  <si>
    <t>Mant. Repara. Equipo computo</t>
  </si>
  <si>
    <t>Utiles y mat de limpieza</t>
  </si>
  <si>
    <t>Servicio de agua</t>
  </si>
  <si>
    <t>Publicidad y propaganda</t>
  </si>
  <si>
    <t>Servico Telecomunicaciones</t>
  </si>
  <si>
    <t>Mant edificios y locales</t>
  </si>
  <si>
    <t>Mant equipo computo</t>
  </si>
  <si>
    <t xml:space="preserve">Mant otros equipos </t>
  </si>
  <si>
    <t>Materiales y prod de vidrio</t>
  </si>
  <si>
    <t>Otros servicios basicos</t>
  </si>
  <si>
    <t>Mant rep equipo computo</t>
  </si>
  <si>
    <t>limentos y bebidas</t>
  </si>
  <si>
    <t>3</t>
  </si>
  <si>
    <t>Intereses sobre creditos</t>
  </si>
  <si>
    <t>Amortizacion sobre creditos</t>
  </si>
  <si>
    <t>Servicios Ingenieria</t>
  </si>
  <si>
    <t xml:space="preserve">Otras construcciones adiciones </t>
  </si>
  <si>
    <t>Jornales ocasionales</t>
  </si>
  <si>
    <t xml:space="preserve">Mant. Y rep. Otros Equipo </t>
  </si>
  <si>
    <t>Repuestos y Accesorios</t>
  </si>
  <si>
    <t>Maquinari equipo diverso</t>
  </si>
  <si>
    <t>Mate y prod metalicos</t>
  </si>
  <si>
    <t>Mate y prod electricos</t>
  </si>
  <si>
    <t>CONTENIDO</t>
  </si>
  <si>
    <t>Yo Barley Garita Herrera contador municipal  hago constar que los datos suministrados anteriormente corresponden a las aplicaciones dadas por la Municipalidad a la totalidad de los recursos con origen específico incorporados en el Presupuesto Ordinario 2014</t>
  </si>
  <si>
    <t>SERVICIOS ESPECIALES</t>
  </si>
  <si>
    <t>Consejo Nacional de personas con Discapacidad (CONAPDIS)</t>
  </si>
  <si>
    <t>SECCION DE EGRESOS POR PARTIDA</t>
  </si>
  <si>
    <t>GENERAL Y POR PROGRAMA</t>
  </si>
  <si>
    <t>PROGRAMA I: DIRECCION Y  ADMINISTRACION GENERAL</t>
  </si>
  <si>
    <t>PROGRAMA II: SERVICIOS COMUNALES</t>
  </si>
  <si>
    <t>PROGRAMA III: INVERSIONES</t>
  </si>
  <si>
    <t xml:space="preserve">TOTALES POR EL OBJETO DEL GASTO </t>
  </si>
  <si>
    <t>0 REMUNERACIONES</t>
  </si>
  <si>
    <t>1 SERVICIOS</t>
  </si>
  <si>
    <t>2 MATERIALES Y SUMINISTROS</t>
  </si>
  <si>
    <t>3 INTERESES Y COMISIONES</t>
  </si>
  <si>
    <t>4 ACTIVOS FINANCIEROS</t>
  </si>
  <si>
    <t>5 BIENES DURADEROS</t>
  </si>
  <si>
    <t>6 TRANSFERENCIAS CORRIENTES</t>
  </si>
  <si>
    <t>7 TRANSFERECNIAS DE CAPITAL</t>
  </si>
  <si>
    <t>8 AMORTIZACION</t>
  </si>
  <si>
    <t>9 CUENTAS ESPECIALES</t>
  </si>
  <si>
    <t>SECCION DE EGRESOS DETALLADO</t>
  </si>
  <si>
    <t xml:space="preserve">DETALLE DE ORIGEN Y APLICACIÓN DE RECURSOS </t>
  </si>
  <si>
    <t>CODIGO SEGÚN CLASIFICADOR DE INGRESOS</t>
  </si>
  <si>
    <t>Pagina</t>
  </si>
  <si>
    <t xml:space="preserve"> Egresos por Partida .......................................................................................</t>
  </si>
  <si>
    <t>Origen y aplicación de Recursos libres y especificos.................................................................................</t>
  </si>
  <si>
    <t>Estructura organizacional (Recursos Humanos)</t>
  </si>
  <si>
    <t xml:space="preserve">2. Año </t>
  </si>
  <si>
    <t>Procesos sustantivos</t>
  </si>
  <si>
    <t>Por programa</t>
  </si>
  <si>
    <t>Apoyo</t>
  </si>
  <si>
    <t xml:space="preserve">Nivel </t>
  </si>
  <si>
    <t>Servicios especiales</t>
  </si>
  <si>
    <t>Diferencia</t>
  </si>
  <si>
    <t>IV</t>
  </si>
  <si>
    <t>Puestos de confianza</t>
  </si>
  <si>
    <t>Otros</t>
  </si>
  <si>
    <t>Nivel superior ejecutivo</t>
  </si>
  <si>
    <t>Profesional</t>
  </si>
  <si>
    <t>Técnico</t>
  </si>
  <si>
    <t>Administrativo</t>
  </si>
  <si>
    <t>De servicio</t>
  </si>
  <si>
    <t>RESUMEN:</t>
  </si>
  <si>
    <t>RESUMEN POR PROGRAMA:</t>
  </si>
  <si>
    <t>Plazas en sueldos para cargos fijos</t>
  </si>
  <si>
    <t>Programa I: Dirección y Administración General</t>
  </si>
  <si>
    <t>Plazas en servicios especiales</t>
  </si>
  <si>
    <t>Programa II: Servicios Comunitarios</t>
  </si>
  <si>
    <t>Plazas en procesos sustantivos</t>
  </si>
  <si>
    <t>Programa III: Inversiones</t>
  </si>
  <si>
    <t>Plazas en procesos de apoyo</t>
  </si>
  <si>
    <t>Programa IV: Partidas específicas</t>
  </si>
  <si>
    <t>Total de plazas</t>
  </si>
  <si>
    <t>3. Observaciones.</t>
  </si>
  <si>
    <t>Elaborado por:</t>
  </si>
  <si>
    <t>Fecha:</t>
  </si>
  <si>
    <t>PRESUPUESTO ORDINARIO PARA EL PERIODO 2017</t>
  </si>
  <si>
    <t>Asistente Administrativo 2</t>
  </si>
  <si>
    <t>Asistente Administrativo 1</t>
  </si>
  <si>
    <t>Plataformista 1</t>
  </si>
  <si>
    <t>Chofer de planta</t>
  </si>
  <si>
    <t>Asistente Administrativo 3</t>
  </si>
  <si>
    <t xml:space="preserve">Retribución por años servidos (anualidades 4% ) </t>
  </si>
  <si>
    <t>Encargada de Bienes inmuebles</t>
  </si>
  <si>
    <t>Recaudador Puesto Tablillas</t>
  </si>
  <si>
    <t>Ingeniero 1</t>
  </si>
  <si>
    <t>Ingeniero 2</t>
  </si>
  <si>
    <t>Compra Maquinaria, Terreno y Construccion de plantel UTGV</t>
  </si>
  <si>
    <t>DETALLE DE TRANSFERENCIA IBI</t>
  </si>
  <si>
    <t>1. Nombre de la institución.</t>
  </si>
  <si>
    <t xml:space="preserve">COMPROBACION </t>
  </si>
  <si>
    <t>COMPROBACION</t>
  </si>
  <si>
    <t xml:space="preserve">   Fecha de ingreso 01/04/2016</t>
  </si>
  <si>
    <t>Elaborado por Lic Barley Garita Herrera</t>
  </si>
  <si>
    <t>Recursos Humanos</t>
  </si>
  <si>
    <t>Coordinador Urbanistico</t>
  </si>
  <si>
    <t xml:space="preserve">1.3.1.2.05.09.0.0.000   </t>
  </si>
  <si>
    <t>Otros Servicios Comunitarios</t>
  </si>
  <si>
    <t xml:space="preserve">1.3.1.2.05.09.2.0.000   </t>
  </si>
  <si>
    <t>Parques y Obras de Ornato</t>
  </si>
  <si>
    <t>Elaborado por; Bach  Ian Garcia Salas</t>
  </si>
  <si>
    <t>RELACIÓN DE PUESTOS CECUDDI</t>
  </si>
  <si>
    <t>Maestra 1</t>
  </si>
  <si>
    <t>Maestra 2</t>
  </si>
  <si>
    <t xml:space="preserve"> Asistentes de Maestras</t>
  </si>
  <si>
    <t>Cocinera</t>
  </si>
  <si>
    <t xml:space="preserve">Elaborado por Lic Barley Garita Herrera </t>
  </si>
  <si>
    <t>Elaborado por: Bach Ian Garcia Salas</t>
  </si>
  <si>
    <t>Ian Garcia Salas</t>
  </si>
  <si>
    <t>Aseo de vias y sitios publicos (01)</t>
  </si>
  <si>
    <t>Parques y ornato (05)</t>
  </si>
  <si>
    <t>Servicios Sociales y complementarios (10)</t>
  </si>
  <si>
    <t>Peones</t>
  </si>
  <si>
    <t>Consejo Nacional de la persona Joven</t>
  </si>
  <si>
    <t>Asistente Administrativo 4</t>
  </si>
  <si>
    <t>Peón (5)</t>
  </si>
  <si>
    <t>Chofer equipo pesado</t>
  </si>
  <si>
    <t>Oficintas</t>
  </si>
  <si>
    <t>Topografo</t>
  </si>
  <si>
    <t>Compra de maquinaria para servicios de recolecion de basura</t>
  </si>
  <si>
    <t>Atencion emergencias    (28)</t>
  </si>
  <si>
    <t>2.03.01</t>
  </si>
  <si>
    <t>2.04.01</t>
  </si>
  <si>
    <t xml:space="preserve">Pro I </t>
  </si>
  <si>
    <t>Pro II</t>
  </si>
  <si>
    <t>Pro III</t>
  </si>
  <si>
    <t>Asistente Administativo</t>
  </si>
  <si>
    <t>Choferes</t>
  </si>
  <si>
    <t>Inspectores</t>
  </si>
  <si>
    <t>TRANSFERENCIAS</t>
  </si>
  <si>
    <t>Guarda vigilante</t>
  </si>
  <si>
    <t xml:space="preserve">   Fecha de ingreso 02/01/1994</t>
  </si>
  <si>
    <t xml:space="preserve">    Anualidades  32 * 4%</t>
  </si>
  <si>
    <t>SUELDOS PARA SERVICIOS ESPECIALES</t>
  </si>
  <si>
    <t>Tesorera Municipal</t>
  </si>
  <si>
    <t>Analista y Gestor de Proyectos del departamento de Gestion Vial</t>
  </si>
  <si>
    <t>1.01.02</t>
  </si>
  <si>
    <t>2.01.01</t>
  </si>
  <si>
    <t>Alquiler de maquinaria</t>
  </si>
  <si>
    <t>PRESUPUESTO ORDINARIO PARA EL PERIODO 2020</t>
  </si>
  <si>
    <t>PROYECTO PRESUPUESTO ORDINARIO PARA EL PERIODO 2020</t>
  </si>
  <si>
    <t>Fecha: 15/11/2019</t>
  </si>
  <si>
    <t>PRESUPUESTO EXTRAORDINARIO No 01 PARA EL PERIODO 2020</t>
  </si>
  <si>
    <t>Fecha: 18/11/2019</t>
  </si>
  <si>
    <t>2020</t>
  </si>
  <si>
    <t>PRESUPUESTO EXTRAORDINARIO  N° 01 PARA EL PERIODO 2020</t>
  </si>
  <si>
    <t xml:space="preserve">1.4.1.1.00.00.0.0.000   </t>
  </si>
  <si>
    <t xml:space="preserve">3.3.0.0.00.00.0.0.000  </t>
  </si>
  <si>
    <t>RECURSOS DE VIGENCIAS ANTERIORES</t>
  </si>
  <si>
    <t>3.3.1.0.00.00.0.0.000</t>
  </si>
  <si>
    <t>SUPERAVIT LIBRE</t>
  </si>
  <si>
    <t xml:space="preserve">3.3.2.0.00.00.0.0.000   </t>
  </si>
  <si>
    <t>SUPERAVIT ESPECIFICO</t>
  </si>
  <si>
    <t>Servicios de Ingenieria</t>
  </si>
  <si>
    <t>Mantemiento y reparacion de equipo de computo y sistemas de informacion</t>
  </si>
  <si>
    <t>Combustibles</t>
  </si>
  <si>
    <t>Metalicos</t>
  </si>
  <si>
    <t>Minerales y asfalticos</t>
  </si>
  <si>
    <t>Utiles de oficina</t>
  </si>
  <si>
    <t>Equipo y Programas de computo</t>
  </si>
  <si>
    <t>Maquinaria y Equipo diverso</t>
  </si>
  <si>
    <t>Vias de Comunicación Terrestre</t>
  </si>
  <si>
    <t>Bienes Intangibles</t>
  </si>
  <si>
    <t>CONSTRUCCIÓN DE SALÓN MULTIUSO. DISTRITO AMPARO. 3-014-042068 FS</t>
  </si>
  <si>
    <t>Construccion de Aulas Esc. Ricardo Vargas Murillo</t>
  </si>
  <si>
    <t>Construccion de Casa de la Cultura , colindante al salon multiuso de Pavon del Amparo de Los Chiles.</t>
  </si>
  <si>
    <t>Proyecto seguridad vial</t>
  </si>
  <si>
    <t>Construccion Gimnasio Multiusos en Los chiles (ICODER)</t>
  </si>
  <si>
    <t>Comité Cantonal  de la Persona Joven</t>
  </si>
  <si>
    <t>CONSTRUCCIÓN DE UN PARQUE RECREATIVO. PROYECTO CANTONAL, MUNICIPALIDAD DE LOS CHILES. 3-014-042068 FS</t>
  </si>
  <si>
    <t>COMPRA DE UN RECOLECTOR DE DESECHOS SÓLIDOS.  PROYECTO CANTONAL, MUNICIPALIDAD DE LOS CHILES. 3-014-042068 FS</t>
  </si>
  <si>
    <t>Red de Cuido FODESAF</t>
  </si>
  <si>
    <t>1.04.03</t>
  </si>
  <si>
    <t>1.04.05</t>
  </si>
  <si>
    <t>1.08.08</t>
  </si>
  <si>
    <t>2.01.04</t>
  </si>
  <si>
    <t>2.02.02</t>
  </si>
  <si>
    <t>2.99.01</t>
  </si>
  <si>
    <t>2.99.05</t>
  </si>
  <si>
    <t>5.01.05</t>
  </si>
  <si>
    <t>5.01.99</t>
  </si>
  <si>
    <t>5.02.07</t>
  </si>
  <si>
    <t>5.99.03</t>
  </si>
  <si>
    <t>5.01.07</t>
  </si>
  <si>
    <t>Servicos de Desarrollo de Software</t>
  </si>
  <si>
    <t>1.04.04</t>
  </si>
  <si>
    <t>Servicios Ciencias Sociales y Economicas</t>
  </si>
  <si>
    <t>PANI-Red de Cuido-Venta de Servicios</t>
  </si>
  <si>
    <t>2.02.03</t>
  </si>
  <si>
    <t>Transferencias Corrientes</t>
  </si>
  <si>
    <t>3.3.2.2.00.00.0.0.000</t>
  </si>
  <si>
    <t>Fondo de paques obras y ornatos</t>
  </si>
  <si>
    <t>Parques y obras de ornato</t>
  </si>
  <si>
    <t>3.3.2.4.00.00.0.0.000</t>
  </si>
  <si>
    <t>3.3.2.7.00.00.0.0.000</t>
  </si>
  <si>
    <t>Consejo de Seguridad Vial</t>
  </si>
  <si>
    <t>Proyecto Segurid Vial</t>
  </si>
  <si>
    <t>3.3.2.8.00.00.0.0.000</t>
  </si>
  <si>
    <t>Fondo Ley de Instalacion de Estacionometros</t>
  </si>
  <si>
    <t>3.3.2.10.00.00.0.0.000</t>
  </si>
  <si>
    <t>Proyectos y programas para la persona Joven</t>
  </si>
  <si>
    <t>Proyectos persona Joven</t>
  </si>
  <si>
    <t>3,3,2,12,00,00,0,0</t>
  </si>
  <si>
    <t>3.3.2.13.00.00.0.0.000</t>
  </si>
  <si>
    <t>FODESAF Red de Cuido Equipo</t>
  </si>
  <si>
    <t>Red Cuido Equipamiento</t>
  </si>
  <si>
    <t>IMAS  Red de Cuido Servicios</t>
  </si>
  <si>
    <t xml:space="preserve"> Red cuido venta servicios</t>
  </si>
  <si>
    <t>PANI-Red Cuido  Equipamiento</t>
  </si>
  <si>
    <t>Aporte Instituto Costarricense del Deporte ICODER</t>
  </si>
  <si>
    <t>Construccion Gimnasio Multiusos en Los Chiles (ICODER)</t>
  </si>
  <si>
    <t>Recursos Originados en la Ley de Presupuestos Ordinarios y Extraordinarios de la Republica</t>
  </si>
  <si>
    <t>CONSTRUCCIÓN DE SALÓN MULTIUSO. DISTRITO EL AMPARO</t>
  </si>
  <si>
    <t>Construccion de Csa de la Cultura,colindante al Salon Multiuso de Pavon,El Amparo,Los Chiles.</t>
  </si>
  <si>
    <t>CONSTRUCCIÓN DE UN PARQUE RECREATIVO. PROYECTO CANTONAL</t>
  </si>
  <si>
    <t>PARA EL MEJORAMIENTO DEL POLIDEPORTIVO DE LOS CHILES</t>
  </si>
  <si>
    <t>COMPRA DE UN RECOLECTOR DE DESECHOS SÓLIDOS.  PROYECTO CANTONAL</t>
  </si>
  <si>
    <t>Fondo Ley de Simplificacion y Eficiencia Tributaira Ley 8114</t>
  </si>
  <si>
    <t>servicios ciencias sociales y economicas</t>
  </si>
  <si>
    <t>servicios desarrollo software</t>
  </si>
  <si>
    <t>DISTRIBUCION PROYECTO PRESUPUESTO EXTRAORDINARIO 01-2020</t>
  </si>
  <si>
    <t>Instalacion Parquimetros</t>
  </si>
  <si>
    <t xml:space="preserve">                                     MUNICIPALIDAD DE LOS CHILES</t>
  </si>
  <si>
    <t xml:space="preserve">                                                           MUNICIPALIDAD DE LOS CHILES</t>
  </si>
  <si>
    <t xml:space="preserve">                          MUNICIPALIDAD DE LOS CHILES </t>
  </si>
  <si>
    <t>Justificación de Ingresos y Egresos……...........................................................</t>
  </si>
  <si>
    <t xml:space="preserve"> Egresos Detallado...........................................................................................</t>
  </si>
  <si>
    <t>Estructura organizacional...............................................................................................</t>
  </si>
  <si>
    <t>Relación de puestos...................................................................</t>
  </si>
  <si>
    <t>3.3.2.14.00.00.0.0.000</t>
  </si>
  <si>
    <t>3.3.2.15.00.00.0.0.000</t>
  </si>
  <si>
    <t>3.3.2.16.00.00.0.000</t>
  </si>
  <si>
    <t>3.3.2.17.00.00.0.000</t>
  </si>
  <si>
    <t>Junta Administrativa del Registro Nacional, 3% del IBI, Leyes 7509 y 7729</t>
  </si>
  <si>
    <t>Juntas de educación, 10% impuesto territorial y 10% IBI, Leyes 7509 y 7729</t>
  </si>
  <si>
    <t>Organismo de Normalización Técnica, 1% del IBI, Ley Nº 7729</t>
  </si>
  <si>
    <t>Ley Nº7788 10% aporte CONAGEBIO</t>
  </si>
  <si>
    <t>Ley Nº7788 70% aporte Fondo Parques Nacionales</t>
  </si>
  <si>
    <t>Unión de Gobiernos Locales</t>
  </si>
  <si>
    <t>Aporte al Consejo Nacional de Personas con Discapacidad (CONAPDIS) Ley N°9303</t>
  </si>
  <si>
    <t>40</t>
  </si>
  <si>
    <t>Construccion de acera de 400 metros de largo por 2 metros de ancho, que iniciaria de la estacion de servicio de Pavon del Amparo de Los Chiles al colegio Pavon del Amparo de Los Chiles</t>
  </si>
  <si>
    <t xml:space="preserve"> PRESUPUESTO EXTRAORDINARIO N°01 PERIODO 2021</t>
  </si>
  <si>
    <t>DISTRIBUCION PROYECTO PRESUPUESTO EXTRAORDINARIO 01-2021</t>
  </si>
  <si>
    <t>DISTRIBUCION PRESUPUESTOS EXTRAORDINARIO No 01  PARA EL PERIODO 2021</t>
  </si>
  <si>
    <t>PRESUPUESTO  EXTRAORDINARIO N° 01 PARA EL PERIODO 2021</t>
  </si>
  <si>
    <t>PRESUPUESTO EXTRAORDINARIO N°01 PARA EL PERIODO 2021</t>
  </si>
  <si>
    <t>PRESUPUESTO EXTRAORDINARIO  N° 01 PARA EL PERIODO 2021</t>
  </si>
  <si>
    <t>Fondo Cementerio</t>
  </si>
  <si>
    <t>Cementerio</t>
  </si>
  <si>
    <t>Proyecto Compra y Colocacion de Puente sobre Rio Medio Queso. Camino 2-14-005(Los Chiles -Fca el Delirio).</t>
  </si>
  <si>
    <t xml:space="preserve">Fondo de aseo de vias </t>
  </si>
  <si>
    <t>Aseo de vias</t>
  </si>
  <si>
    <t>Instituto de Fomento y Asesoria Municipal, 3% del IBI, Leyes 7509 y 7729</t>
  </si>
  <si>
    <t>Aporte al Comité Cantonal de Deportes</t>
  </si>
  <si>
    <t>Encargado Presupu</t>
  </si>
  <si>
    <t>Jacobo</t>
  </si>
  <si>
    <t>Felix</t>
  </si>
  <si>
    <t>10</t>
  </si>
  <si>
    <t xml:space="preserve">PANI-Red de Cuido </t>
  </si>
  <si>
    <t>1.05.01</t>
  </si>
  <si>
    <t>2.99.04</t>
  </si>
  <si>
    <t>1.03.03</t>
  </si>
  <si>
    <t>Impresión,encuadernacion y otros</t>
  </si>
  <si>
    <t>5.01.04</t>
  </si>
  <si>
    <t>2.99.99</t>
  </si>
  <si>
    <t>Tintas,Pinturas y diluyentes</t>
  </si>
  <si>
    <t>1.03.02</t>
  </si>
  <si>
    <t>1.06.01</t>
  </si>
  <si>
    <t>1.01.01</t>
  </si>
  <si>
    <t>Alquiler de edificios,locales y terrenos</t>
  </si>
  <si>
    <t>1.05.02</t>
  </si>
  <si>
    <t>Convenio SICA saldo 2020</t>
  </si>
  <si>
    <t>Proyecto Embellesimiento Zona Portuaria</t>
  </si>
  <si>
    <t>Mobiliario y Equipo educacional,depostivo y recreativo</t>
  </si>
  <si>
    <t>Instalacion de Parquimetros</t>
  </si>
  <si>
    <t>Aporte Fondo Desarrollo Municipal Ley 7509</t>
  </si>
  <si>
    <t>Alquiler de edificios ,locales y terrenos</t>
  </si>
  <si>
    <t>CUADRO N.° 1</t>
  </si>
  <si>
    <t>DETALLE DE ORIGEN Y APLICACIÓN DE RECURSOS (Libres y específicos)</t>
  </si>
  <si>
    <t>INCORPORAR EN LA COLUMNA "APLICACIÓN" LA INFORMACIÓN DE  LOS RECURSOS POR PARTIDA POR OBJETO DEL GASTO ASÍ COMO POR CLASIFICACIÓN ECONÓMICA</t>
  </si>
  <si>
    <t xml:space="preserve">INGRESO </t>
  </si>
  <si>
    <t>APLICACIÓN OBJETO DEL GASTO</t>
  </si>
  <si>
    <t>APLICACIÓN CLASIFICACIÓN ECONÓMICA</t>
  </si>
  <si>
    <t>Corriente</t>
  </si>
  <si>
    <t>Capital</t>
  </si>
  <si>
    <t>Transacciones Financieras</t>
  </si>
  <si>
    <t>Sumas sin asignación</t>
  </si>
  <si>
    <t>Impuesto de bienes inmuebles, Ley 7729</t>
  </si>
  <si>
    <t>Remuneraciones</t>
  </si>
  <si>
    <t>Juntas de Educación 10%</t>
  </si>
  <si>
    <t xml:space="preserve">  Transferencias corrientes </t>
  </si>
  <si>
    <t>O.N.T. (1%)</t>
  </si>
  <si>
    <t xml:space="preserve">  Transferencias corrientes</t>
  </si>
  <si>
    <t>Registro Nacional (1,5%)</t>
  </si>
  <si>
    <t xml:space="preserve">  Transferencia corrientes </t>
  </si>
  <si>
    <t>Servicios</t>
  </si>
  <si>
    <t>Materiales y suministros</t>
  </si>
  <si>
    <t>Aseo de Vias y Sitios publicos</t>
  </si>
  <si>
    <t>2.4.1.1.01.00.0.0.000</t>
  </si>
  <si>
    <t>Transferencia de capital del Gobierno Central, Ley 8114</t>
  </si>
  <si>
    <t>Bienes duraderos</t>
  </si>
  <si>
    <t>(1) Las municipalidades no podrán destinar los ingresos percibidos a remuneraciones, ni a consultorías (art. 3 Ley N.° 7313).</t>
  </si>
  <si>
    <t>(2) El detalle a nivel de partida por objeto del gasto se requiere para la aplicación de todos los recursos libres y específicos</t>
  </si>
  <si>
    <t>Yo Jeniffer Vargas Cruz encargada de presupuesto hago constar que los datos suministrados anteriormente corresponden a las aplicaciones dadas por la entidad a la totalidad de los recursos  incorporados en el presupuesto ordinario  _______.</t>
  </si>
  <si>
    <t>Firma del funcionario responsable: _______________________________</t>
  </si>
  <si>
    <t>Versión actualizada a julio de 2020</t>
  </si>
  <si>
    <t>Bach Ian García Salas</t>
  </si>
  <si>
    <t>Abogado Municipal</t>
  </si>
  <si>
    <t>Coordinador de desarrollo Urbano</t>
  </si>
  <si>
    <t>Encargado de Presupuesto</t>
  </si>
  <si>
    <t>Cajeros</t>
  </si>
  <si>
    <t xml:space="preserve">Asistente Administrativo </t>
  </si>
  <si>
    <t>Chofer equipo liviano</t>
  </si>
  <si>
    <t>Gestor de Cobros</t>
  </si>
  <si>
    <t>Asistente Administrativo</t>
  </si>
  <si>
    <t>Encargado Gestion Ambiental</t>
  </si>
  <si>
    <t>Inspector Municipal</t>
  </si>
  <si>
    <t>Choferes equipo pesado</t>
  </si>
  <si>
    <t>Cajero</t>
  </si>
  <si>
    <t xml:space="preserve">Elaborado por Bach Ian García Salas </t>
  </si>
  <si>
    <t>Fecha: 20/08/2020</t>
  </si>
  <si>
    <t>CONAGEBIO</t>
  </si>
  <si>
    <t>Aporte Parques Nacionales</t>
  </si>
  <si>
    <t xml:space="preserve">Parques </t>
  </si>
  <si>
    <t>Servicios Sociales y Complementarios</t>
  </si>
  <si>
    <t xml:space="preserve">1.3.1.2.05.09.1.0.000   </t>
  </si>
  <si>
    <t>1.3.1.2.05.09.3.0.000</t>
  </si>
  <si>
    <t>IMAS Red de Cuido</t>
  </si>
  <si>
    <t>Intereses y comisiones</t>
  </si>
  <si>
    <t>Activos Financieros</t>
  </si>
  <si>
    <t xml:space="preserve">Consejo Seguridad Vial </t>
  </si>
  <si>
    <t>Proyecto Seguridad Vial</t>
  </si>
  <si>
    <t>Proyectos de la Persona Joven</t>
  </si>
  <si>
    <t xml:space="preserve">FODESAF Red de Cuido </t>
  </si>
  <si>
    <t>Red de Cuido Equipamiento</t>
  </si>
  <si>
    <t>PANI -Red de Cuido Equipamento</t>
  </si>
  <si>
    <t>PANI Red de Cuido</t>
  </si>
  <si>
    <t xml:space="preserve">Construccion Gimnasio Multiusos en Los Chiles </t>
  </si>
  <si>
    <t>Recursos Originados en a Ley de Presupuestos Ordinarios y Extraordinarios de la Republica</t>
  </si>
  <si>
    <t>10-13</t>
  </si>
  <si>
    <t>2.4.3.0.00.00.0.0.000</t>
  </si>
  <si>
    <t>TRANSFERENCIAS DE CAPITAL DEL SECTOR EXTERNO</t>
  </si>
  <si>
    <t>2.4.3.1.00.00.0.0.000</t>
  </si>
  <si>
    <t>Transferencias de capital  de Organismos Internacionales</t>
  </si>
  <si>
    <t>Huella del Futuro</t>
  </si>
  <si>
    <t>1.04.06</t>
  </si>
  <si>
    <t>Servicios Generales</t>
  </si>
  <si>
    <t>Programa Huella del Futuro</t>
  </si>
  <si>
    <t>6-7</t>
  </si>
  <si>
    <t>3-5</t>
  </si>
  <si>
    <t>PRESUPUESTO EXTRAORDINARIO 01 PARA EL PERIODO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</si>
</sst>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_);_(* \(#,##0.00\);_(* &quot;-&quot;??_);_(@_)"/>
    <numFmt numFmtId="165" formatCode="_-* #,##0.00\ _€_-;\-* #,##0.00\ _€_-;_-* &quot;-&quot;??\ _€_-;_-@_-"/>
    <numFmt numFmtId="166" formatCode="_(* #,##0_);_(* \(#,##0\);_(* &quot;-&quot;??_);_(@_)"/>
    <numFmt numFmtId="167" formatCode="_-* #,##0.00_-;\-* #,##0.00_-;_-* &quot;-&quot;_-;_-@_-"/>
    <numFmt numFmtId="168" formatCode="_-* #,##0.0_-;\-* #,##0.0_-;_-* &quot;-&quot;_-;_-@_-"/>
    <numFmt numFmtId="169" formatCode="_-* #,##0.000_-;\-* #,##0.000_-;_-* &quot;-&quot;_-;_-@_-"/>
  </numFmts>
  <fonts count="73">
    <font>
      <sz val="10"/>
      <name val="Arial"/>
    </font>
    <font>
      <sz val="10"/>
      <name val="Arial"/>
      <family val="2"/>
    </font>
    <font>
      <u/>
      <sz val="10"/>
      <color indexed="12"/>
      <name val="Arial"/>
      <family val="2"/>
    </font>
    <font>
      <sz val="8"/>
      <name val="Arial"/>
      <family val="2"/>
    </font>
    <font>
      <b/>
      <sz val="10"/>
      <name val="Arial"/>
      <family val="2"/>
    </font>
    <font>
      <b/>
      <sz val="11"/>
      <name val="Arial"/>
      <family val="2"/>
    </font>
    <font>
      <b/>
      <sz val="14"/>
      <name val="Arial"/>
      <family val="2"/>
    </font>
    <font>
      <sz val="10"/>
      <name val="Arial"/>
      <family val="2"/>
    </font>
    <font>
      <b/>
      <sz val="12"/>
      <name val="Arial"/>
      <family val="2"/>
    </font>
    <font>
      <sz val="11"/>
      <name val="Arial"/>
      <family val="2"/>
    </font>
    <font>
      <sz val="12"/>
      <name val="Arial"/>
      <family val="2"/>
    </font>
    <font>
      <sz val="8"/>
      <color indexed="81"/>
      <name val="Tahoma"/>
      <family val="2"/>
    </font>
    <font>
      <b/>
      <sz val="8"/>
      <color indexed="81"/>
      <name val="Tahoma"/>
      <family val="2"/>
    </font>
    <font>
      <sz val="10"/>
      <color indexed="81"/>
      <name val="Tahoma"/>
      <family val="2"/>
    </font>
    <font>
      <sz val="9"/>
      <name val="Arial"/>
      <family val="2"/>
    </font>
    <font>
      <b/>
      <sz val="9"/>
      <name val="Arial"/>
      <family val="2"/>
    </font>
    <font>
      <b/>
      <sz val="8"/>
      <name val="Arial"/>
      <family val="2"/>
    </font>
    <font>
      <b/>
      <sz val="10"/>
      <name val="Arial,Bold"/>
    </font>
    <font>
      <b/>
      <sz val="10"/>
      <name val="Times New Roman"/>
      <family val="1"/>
    </font>
    <font>
      <b/>
      <sz val="8"/>
      <name val="Times New Roman"/>
      <family val="1"/>
    </font>
    <font>
      <sz val="8"/>
      <name val="Arial"/>
      <family val="2"/>
    </font>
    <font>
      <b/>
      <sz val="11"/>
      <name val="Times New Roman"/>
      <family val="1"/>
    </font>
    <font>
      <sz val="8"/>
      <name val="Times New Roman"/>
      <family val="1"/>
    </font>
    <font>
      <sz val="10"/>
      <name val="Times New Roman"/>
      <family val="1"/>
    </font>
    <font>
      <b/>
      <sz val="6"/>
      <name val="Times New Roman"/>
      <family val="1"/>
    </font>
    <font>
      <sz val="7"/>
      <name val="Times New Roman"/>
      <family val="1"/>
    </font>
    <font>
      <sz val="10"/>
      <name val="Arial,Bold"/>
    </font>
    <font>
      <b/>
      <sz val="18"/>
      <name val="Arial"/>
      <family val="2"/>
    </font>
    <font>
      <sz val="14"/>
      <name val="Arial"/>
      <family val="2"/>
    </font>
    <font>
      <b/>
      <sz val="12"/>
      <name val="Times New Roman"/>
      <family val="1"/>
    </font>
    <font>
      <sz val="12"/>
      <name val="Arial"/>
      <family val="2"/>
    </font>
    <font>
      <sz val="12"/>
      <name val="Times New Roman"/>
      <family val="1"/>
    </font>
    <font>
      <b/>
      <sz val="8"/>
      <color indexed="10"/>
      <name val="Arial"/>
      <family val="2"/>
    </font>
    <font>
      <b/>
      <sz val="10"/>
      <color indexed="10"/>
      <name val="Arial"/>
      <family val="2"/>
    </font>
    <font>
      <b/>
      <sz val="9"/>
      <color indexed="10"/>
      <name val="Arial"/>
      <family val="2"/>
    </font>
    <font>
      <sz val="10"/>
      <color indexed="10"/>
      <name val="Arial"/>
      <family val="2"/>
    </font>
    <font>
      <b/>
      <sz val="8"/>
      <color indexed="59"/>
      <name val="Arial"/>
      <family val="2"/>
    </font>
    <font>
      <b/>
      <sz val="10"/>
      <color indexed="59"/>
      <name val="Arial"/>
      <family val="2"/>
    </font>
    <font>
      <b/>
      <sz val="9"/>
      <color indexed="59"/>
      <name val="Arial"/>
      <family val="2"/>
    </font>
    <font>
      <sz val="9"/>
      <color indexed="59"/>
      <name val="Arial"/>
      <family val="2"/>
    </font>
    <font>
      <sz val="10"/>
      <color indexed="59"/>
      <name val="Arial"/>
      <family val="2"/>
    </font>
    <font>
      <sz val="11"/>
      <color indexed="59"/>
      <name val="Arial"/>
      <family val="2"/>
    </font>
    <font>
      <sz val="8"/>
      <color indexed="8"/>
      <name val="Arial"/>
      <family val="2"/>
    </font>
    <font>
      <b/>
      <sz val="8"/>
      <color indexed="8"/>
      <name val="Arial"/>
      <family val="2"/>
    </font>
    <font>
      <sz val="9"/>
      <color indexed="81"/>
      <name val="Tahoma"/>
      <family val="2"/>
    </font>
    <font>
      <b/>
      <sz val="9"/>
      <color indexed="81"/>
      <name val="Tahoma"/>
      <family val="2"/>
    </font>
    <font>
      <b/>
      <sz val="12"/>
      <color indexed="9"/>
      <name val="Tahoma"/>
      <family val="2"/>
    </font>
    <font>
      <b/>
      <u/>
      <sz val="12"/>
      <color indexed="81"/>
      <name val="Tahoma"/>
      <family val="2"/>
    </font>
    <font>
      <sz val="12"/>
      <color indexed="81"/>
      <name val="Tahoma"/>
      <family val="2"/>
    </font>
    <font>
      <b/>
      <sz val="12"/>
      <color indexed="81"/>
      <name val="Tahoma"/>
      <family val="2"/>
    </font>
    <font>
      <b/>
      <sz val="16"/>
      <name val="Arial"/>
      <family val="2"/>
    </font>
    <font>
      <b/>
      <sz val="10"/>
      <color indexed="12"/>
      <name val="Arial"/>
      <family val="2"/>
    </font>
    <font>
      <sz val="8"/>
      <color theme="1"/>
      <name val="Arial"/>
      <family val="2"/>
    </font>
    <font>
      <sz val="8"/>
      <color rgb="FFFF0000"/>
      <name val="Arial"/>
      <family val="2"/>
    </font>
    <font>
      <b/>
      <sz val="10"/>
      <color theme="1"/>
      <name val="Arial"/>
      <family val="2"/>
    </font>
    <font>
      <b/>
      <sz val="8"/>
      <color rgb="FFFF0000"/>
      <name val="Arial"/>
      <family val="2"/>
    </font>
    <font>
      <sz val="10"/>
      <name val="Arial"/>
      <family val="2"/>
    </font>
    <font>
      <b/>
      <sz val="10"/>
      <color rgb="FFFF0000"/>
      <name val="Arial"/>
      <family val="2"/>
    </font>
    <font>
      <sz val="10"/>
      <color rgb="FFFF0000"/>
      <name val="Arial"/>
      <family val="2"/>
    </font>
    <font>
      <b/>
      <sz val="8"/>
      <color theme="1"/>
      <name val="Arial"/>
      <family val="2"/>
    </font>
    <font>
      <sz val="9"/>
      <color rgb="FFFF0000"/>
      <name val="Arial"/>
      <family val="2"/>
    </font>
    <font>
      <sz val="10"/>
      <name val="Arial"/>
    </font>
    <font>
      <sz val="10"/>
      <color rgb="FFFFC000"/>
      <name val="Arial"/>
      <family val="2"/>
    </font>
    <font>
      <sz val="10"/>
      <color theme="1"/>
      <name val="Arial"/>
      <family val="2"/>
    </font>
    <font>
      <sz val="10"/>
      <color rgb="FF000000"/>
      <name val="Arial"/>
      <family val="2"/>
    </font>
    <font>
      <u/>
      <sz val="10"/>
      <color rgb="FF0000FF"/>
      <name val="Arial"/>
      <family val="2"/>
    </font>
    <font>
      <b/>
      <sz val="12"/>
      <color theme="1"/>
      <name val="Arial"/>
      <family val="2"/>
    </font>
    <font>
      <b/>
      <sz val="11"/>
      <color theme="1"/>
      <name val="Arial"/>
      <family val="2"/>
    </font>
    <font>
      <sz val="11"/>
      <color theme="1"/>
      <name val="Arial"/>
      <family val="2"/>
    </font>
    <font>
      <sz val="12"/>
      <color theme="1"/>
      <name val="Arial"/>
      <family val="2"/>
    </font>
    <font>
      <b/>
      <sz val="16"/>
      <color rgb="FF1F497D"/>
      <name val="Arial"/>
      <family val="2"/>
    </font>
    <font>
      <sz val="16"/>
      <color rgb="FF1F497D"/>
      <name val="Arial"/>
      <family val="2"/>
    </font>
    <font>
      <sz val="12"/>
      <color indexed="59"/>
      <name val="Arial"/>
      <family val="2"/>
    </font>
  </fonts>
  <fills count="20">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52"/>
        <bgColor indexed="64"/>
      </patternFill>
    </fill>
    <fill>
      <patternFill patternType="solid">
        <fgColor indexed="44"/>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9"/>
        <bgColor indexed="64"/>
      </patternFill>
    </fill>
    <fill>
      <patternFill patternType="solid">
        <fgColor theme="7" tint="-0.249977111117893"/>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s>
  <borders count="8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bottom/>
      <diagonal/>
    </border>
    <border>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s>
  <cellStyleXfs count="9">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41" fontId="56" fillId="0" borderId="0" applyFont="0" applyFill="0" applyBorder="0" applyAlignment="0" applyProtection="0"/>
    <xf numFmtId="43" fontId="61" fillId="0" borderId="0" applyFont="0" applyFill="0" applyBorder="0" applyAlignment="0" applyProtection="0"/>
    <xf numFmtId="41" fontId="1" fillId="0" borderId="0" applyFont="0" applyFill="0" applyBorder="0" applyAlignment="0" applyProtection="0"/>
    <xf numFmtId="0" fontId="64" fillId="0" borderId="0"/>
    <xf numFmtId="0" fontId="1" fillId="0" borderId="0"/>
    <xf numFmtId="43" fontId="1" fillId="0" borderId="0" applyFont="0" applyFill="0" applyBorder="0" applyAlignment="0" applyProtection="0"/>
  </cellStyleXfs>
  <cellXfs count="1142">
    <xf numFmtId="0" fontId="0" fillId="0" borderId="0" xfId="0"/>
    <xf numFmtId="0" fontId="0" fillId="0" borderId="0" xfId="0" applyFill="1"/>
    <xf numFmtId="164" fontId="0" fillId="0" borderId="0" xfId="2" applyFont="1"/>
    <xf numFmtId="0" fontId="0" fillId="0" borderId="1" xfId="0" applyBorder="1"/>
    <xf numFmtId="0" fontId="0" fillId="0" borderId="2" xfId="0" applyBorder="1"/>
    <xf numFmtId="0" fontId="4" fillId="0" borderId="3" xfId="0" applyFont="1" applyFill="1" applyBorder="1"/>
    <xf numFmtId="0" fontId="0" fillId="0" borderId="1" xfId="0" applyFill="1" applyBorder="1"/>
    <xf numFmtId="164" fontId="0" fillId="0" borderId="1" xfId="2" applyFont="1" applyFill="1" applyBorder="1"/>
    <xf numFmtId="0" fontId="7" fillId="0" borderId="0" xfId="0" applyFont="1"/>
    <xf numFmtId="49" fontId="0" fillId="0" borderId="0" xfId="0" applyNumberFormat="1"/>
    <xf numFmtId="0" fontId="0" fillId="0" borderId="0" xfId="0" applyAlignment="1">
      <alignment horizontal="centerContinuous" vertical="center"/>
    </xf>
    <xf numFmtId="0" fontId="14" fillId="0" borderId="0" xfId="0" applyFont="1"/>
    <xf numFmtId="49" fontId="14" fillId="0" borderId="0" xfId="0" applyNumberFormat="1" applyFont="1" applyAlignment="1">
      <alignment horizontal="centerContinuous" vertical="center"/>
    </xf>
    <xf numFmtId="49" fontId="14" fillId="0" borderId="0" xfId="0" applyNumberFormat="1" applyFont="1"/>
    <xf numFmtId="0" fontId="15" fillId="0" borderId="4" xfId="0" applyFont="1" applyBorder="1" applyAlignment="1">
      <alignment horizontal="center"/>
    </xf>
    <xf numFmtId="0" fontId="14" fillId="0" borderId="5" xfId="0" applyFont="1" applyBorder="1"/>
    <xf numFmtId="0" fontId="15" fillId="0" borderId="5" xfId="0" applyFont="1" applyBorder="1" applyAlignment="1">
      <alignment horizontal="center"/>
    </xf>
    <xf numFmtId="0" fontId="15" fillId="0" borderId="6" xfId="0" applyFont="1" applyBorder="1" applyAlignment="1">
      <alignment horizontal="center"/>
    </xf>
    <xf numFmtId="0" fontId="15" fillId="0" borderId="0" xfId="0" applyFont="1" applyBorder="1" applyAlignment="1">
      <alignment horizontal="center"/>
    </xf>
    <xf numFmtId="0" fontId="15" fillId="0" borderId="7" xfId="0" applyFont="1" applyBorder="1"/>
    <xf numFmtId="0" fontId="15" fillId="0" borderId="7" xfId="0" applyFont="1" applyBorder="1" applyAlignment="1">
      <alignment horizontal="center"/>
    </xf>
    <xf numFmtId="0" fontId="15" fillId="0" borderId="1" xfId="0" applyFont="1" applyBorder="1" applyAlignment="1">
      <alignment horizontal="center"/>
    </xf>
    <xf numFmtId="0" fontId="15" fillId="0" borderId="8" xfId="0" applyFont="1" applyBorder="1" applyAlignment="1">
      <alignment horizontal="center"/>
    </xf>
    <xf numFmtId="0" fontId="14" fillId="0" borderId="9" xfId="0" applyFont="1" applyBorder="1"/>
    <xf numFmtId="0" fontId="15" fillId="0" borderId="9" xfId="0" applyFont="1" applyBorder="1" applyAlignment="1">
      <alignment horizontal="center"/>
    </xf>
    <xf numFmtId="0" fontId="15" fillId="0" borderId="2" xfId="0" applyFont="1" applyBorder="1" applyAlignment="1">
      <alignment horizontal="center"/>
    </xf>
    <xf numFmtId="49" fontId="15" fillId="0" borderId="2" xfId="0" applyNumberFormat="1" applyFont="1" applyBorder="1" applyAlignment="1">
      <alignment horizontal="center"/>
    </xf>
    <xf numFmtId="0" fontId="14" fillId="0" borderId="6" xfId="0" applyFont="1" applyBorder="1" applyAlignment="1">
      <alignment horizontal="center"/>
    </xf>
    <xf numFmtId="0" fontId="14" fillId="0" borderId="4" xfId="0" applyFont="1" applyBorder="1"/>
    <xf numFmtId="49" fontId="14" fillId="0" borderId="4" xfId="0" applyNumberFormat="1" applyFont="1" applyBorder="1" applyAlignment="1">
      <alignment horizontal="center"/>
    </xf>
    <xf numFmtId="4" fontId="14" fillId="0" borderId="4" xfId="0" applyNumberFormat="1" applyFont="1" applyBorder="1"/>
    <xf numFmtId="0" fontId="14" fillId="0" borderId="4" xfId="0" applyFont="1" applyBorder="1" applyAlignment="1">
      <alignment horizontal="center"/>
    </xf>
    <xf numFmtId="4" fontId="14" fillId="0" borderId="6" xfId="0" applyNumberFormat="1" applyFont="1" applyBorder="1"/>
    <xf numFmtId="0" fontId="14" fillId="0" borderId="1" xfId="0" applyFont="1" applyBorder="1" applyAlignment="1">
      <alignment horizontal="center"/>
    </xf>
    <xf numFmtId="0" fontId="14" fillId="0" borderId="0" xfId="0" applyFont="1" applyBorder="1"/>
    <xf numFmtId="49" fontId="14" fillId="0" borderId="0" xfId="0" applyNumberFormat="1" applyFont="1" applyBorder="1" applyAlignment="1">
      <alignment horizontal="center"/>
    </xf>
    <xf numFmtId="4" fontId="14" fillId="0" borderId="0" xfId="0" applyNumberFormat="1" applyFont="1" applyBorder="1"/>
    <xf numFmtId="0" fontId="14" fillId="0" borderId="0" xfId="0" applyFont="1" applyBorder="1" applyAlignment="1">
      <alignment horizontal="center"/>
    </xf>
    <xf numFmtId="4" fontId="14" fillId="0" borderId="1" xfId="0" applyNumberFormat="1" applyFont="1" applyBorder="1"/>
    <xf numFmtId="0" fontId="15" fillId="0" borderId="0" xfId="0" applyFont="1" applyBorder="1"/>
    <xf numFmtId="2" fontId="14" fillId="0" borderId="0" xfId="0" applyNumberFormat="1" applyFont="1" applyBorder="1" applyAlignment="1">
      <alignment horizontal="center"/>
    </xf>
    <xf numFmtId="0" fontId="14" fillId="0" borderId="1" xfId="0" applyFont="1" applyFill="1" applyBorder="1" applyAlignment="1">
      <alignment horizontal="center"/>
    </xf>
    <xf numFmtId="0" fontId="14" fillId="0" borderId="0" xfId="0" applyFont="1" applyFill="1" applyBorder="1" applyAlignment="1">
      <alignment horizontal="center"/>
    </xf>
    <xf numFmtId="2" fontId="14" fillId="0" borderId="0" xfId="0" applyNumberFormat="1" applyFont="1" applyFill="1" applyBorder="1" applyAlignment="1">
      <alignment horizontal="center"/>
    </xf>
    <xf numFmtId="49" fontId="14" fillId="0" borderId="0" xfId="0" applyNumberFormat="1" applyFont="1" applyBorder="1"/>
    <xf numFmtId="0" fontId="14" fillId="0" borderId="1" xfId="0" applyFont="1" applyBorder="1"/>
    <xf numFmtId="4" fontId="15" fillId="0" borderId="1" xfId="0" applyNumberFormat="1" applyFont="1" applyBorder="1"/>
    <xf numFmtId="0" fontId="15" fillId="0" borderId="0" xfId="0" applyFont="1"/>
    <xf numFmtId="0" fontId="14" fillId="0" borderId="7" xfId="0" applyFont="1" applyBorder="1"/>
    <xf numFmtId="0" fontId="15" fillId="0" borderId="10" xfId="0" applyFont="1" applyBorder="1" applyAlignment="1">
      <alignment horizontal="center"/>
    </xf>
    <xf numFmtId="0" fontId="15" fillId="0" borderId="11" xfId="0" applyFont="1" applyBorder="1"/>
    <xf numFmtId="0" fontId="14" fillId="0" borderId="11" xfId="0" applyFont="1" applyBorder="1"/>
    <xf numFmtId="0" fontId="14" fillId="0" borderId="12" xfId="0" applyFont="1" applyBorder="1"/>
    <xf numFmtId="0" fontId="5" fillId="0" borderId="0" xfId="0" applyFont="1"/>
    <xf numFmtId="0" fontId="15" fillId="0" borderId="13" xfId="0" applyFont="1" applyBorder="1"/>
    <xf numFmtId="0" fontId="14" fillId="0" borderId="13" xfId="0" applyFont="1" applyBorder="1"/>
    <xf numFmtId="0" fontId="14" fillId="0" borderId="0" xfId="0" applyFont="1" applyBorder="1" applyAlignment="1">
      <alignment horizontal="left"/>
    </xf>
    <xf numFmtId="4" fontId="14" fillId="0" borderId="0" xfId="0" applyNumberFormat="1" applyFont="1" applyBorder="1" applyAlignment="1">
      <alignment horizontal="center"/>
    </xf>
    <xf numFmtId="0" fontId="0" fillId="0" borderId="0" xfId="0" applyAlignment="1">
      <alignment horizontal="left"/>
    </xf>
    <xf numFmtId="0" fontId="15" fillId="0" borderId="14" xfId="0" applyFont="1" applyBorder="1"/>
    <xf numFmtId="0" fontId="14" fillId="0" borderId="15" xfId="0" applyFont="1" applyBorder="1"/>
    <xf numFmtId="0" fontId="15" fillId="0" borderId="15" xfId="0" applyFont="1" applyBorder="1"/>
    <xf numFmtId="0" fontId="14" fillId="0" borderId="16" xfId="0" applyFont="1" applyBorder="1"/>
    <xf numFmtId="0" fontId="4" fillId="0" borderId="0" xfId="0" applyFont="1" applyAlignment="1">
      <alignment horizontal="left"/>
    </xf>
    <xf numFmtId="0" fontId="4" fillId="0" borderId="0" xfId="0" applyFont="1"/>
    <xf numFmtId="0" fontId="1" fillId="0" borderId="0" xfId="0" applyFont="1"/>
    <xf numFmtId="0" fontId="18" fillId="0" borderId="0" xfId="0" applyFont="1" applyAlignment="1">
      <alignment horizontal="center"/>
    </xf>
    <xf numFmtId="0" fontId="19" fillId="0" borderId="13" xfId="0" applyFont="1" applyBorder="1" applyAlignment="1">
      <alignment horizontal="center" vertical="justify"/>
    </xf>
    <xf numFmtId="0" fontId="3" fillId="0" borderId="0" xfId="0" applyFont="1"/>
    <xf numFmtId="164" fontId="3" fillId="0" borderId="0" xfId="2" applyFont="1"/>
    <xf numFmtId="0" fontId="3" fillId="0" borderId="13" xfId="0" applyFont="1" applyBorder="1"/>
    <xf numFmtId="164" fontId="3" fillId="0" borderId="13" xfId="2" applyFont="1" applyBorder="1"/>
    <xf numFmtId="0" fontId="16" fillId="0" borderId="13" xfId="0" applyFont="1" applyBorder="1"/>
    <xf numFmtId="0" fontId="3" fillId="0" borderId="0" xfId="0" applyFont="1" applyBorder="1"/>
    <xf numFmtId="164" fontId="3" fillId="0" borderId="0" xfId="2" applyFont="1" applyBorder="1"/>
    <xf numFmtId="0" fontId="3" fillId="0" borderId="6" xfId="0" applyFont="1" applyBorder="1"/>
    <xf numFmtId="164" fontId="3" fillId="0" borderId="6" xfId="2" applyFont="1" applyBorder="1"/>
    <xf numFmtId="164" fontId="3" fillId="0" borderId="2" xfId="2" applyFont="1" applyBorder="1"/>
    <xf numFmtId="164" fontId="3" fillId="0" borderId="4" xfId="2" applyFont="1" applyFill="1" applyBorder="1"/>
    <xf numFmtId="164" fontId="3" fillId="0" borderId="8" xfId="2" applyFont="1" applyFill="1" applyBorder="1"/>
    <xf numFmtId="0" fontId="19" fillId="0" borderId="13" xfId="0" applyFont="1" applyBorder="1"/>
    <xf numFmtId="164" fontId="3" fillId="0" borderId="4" xfId="2" applyFont="1" applyBorder="1"/>
    <xf numFmtId="164" fontId="3" fillId="0" borderId="8" xfId="2" applyFont="1" applyBorder="1"/>
    <xf numFmtId="0" fontId="19" fillId="0" borderId="2" xfId="0" applyFont="1" applyBorder="1"/>
    <xf numFmtId="164" fontId="24" fillId="0" borderId="13" xfId="2" applyFont="1" applyBorder="1" applyAlignment="1">
      <alignment horizontal="center" vertical="justify"/>
    </xf>
    <xf numFmtId="0" fontId="23" fillId="0" borderId="0" xfId="0" applyFont="1"/>
    <xf numFmtId="0" fontId="25" fillId="0" borderId="0" xfId="0" applyFont="1" applyAlignment="1">
      <alignment horizontal="left" indent="2"/>
    </xf>
    <xf numFmtId="0" fontId="10" fillId="0" borderId="17" xfId="0" applyFont="1" applyBorder="1"/>
    <xf numFmtId="4" fontId="8" fillId="0" borderId="12" xfId="0" applyNumberFormat="1" applyFont="1" applyBorder="1" applyAlignment="1">
      <alignment horizontal="right"/>
    </xf>
    <xf numFmtId="0" fontId="10" fillId="0" borderId="15" xfId="0" applyFont="1" applyBorder="1" applyAlignment="1">
      <alignment horizontal="center"/>
    </xf>
    <xf numFmtId="0" fontId="8" fillId="0" borderId="18" xfId="0" applyFont="1" applyBorder="1"/>
    <xf numFmtId="0" fontId="8" fillId="0" borderId="18" xfId="0" applyFont="1" applyBorder="1" applyAlignment="1">
      <alignment horizontal="right"/>
    </xf>
    <xf numFmtId="0" fontId="5" fillId="0" borderId="15" xfId="0" applyFont="1" applyBorder="1" applyAlignment="1">
      <alignment horizontal="center"/>
    </xf>
    <xf numFmtId="0" fontId="5" fillId="0" borderId="18" xfId="0" applyFont="1" applyBorder="1"/>
    <xf numFmtId="4" fontId="5" fillId="0" borderId="18" xfId="0" applyNumberFormat="1" applyFont="1" applyBorder="1" applyAlignment="1">
      <alignment horizontal="right"/>
    </xf>
    <xf numFmtId="0" fontId="5" fillId="0" borderId="16" xfId="0" applyFont="1" applyBorder="1" applyAlignment="1">
      <alignment horizontal="center"/>
    </xf>
    <xf numFmtId="0" fontId="5" fillId="0" borderId="19" xfId="0" applyFont="1" applyBorder="1"/>
    <xf numFmtId="4" fontId="5" fillId="0" borderId="19" xfId="0" applyNumberFormat="1" applyFont="1" applyBorder="1" applyAlignment="1">
      <alignment horizontal="right"/>
    </xf>
    <xf numFmtId="0" fontId="8" fillId="0" borderId="12" xfId="0" applyFont="1" applyBorder="1"/>
    <xf numFmtId="0" fontId="18" fillId="0" borderId="0" xfId="0" applyFont="1" applyAlignment="1">
      <alignment horizontal="left" indent="2"/>
    </xf>
    <xf numFmtId="0" fontId="10" fillId="0" borderId="15" xfId="0" applyFont="1" applyBorder="1"/>
    <xf numFmtId="0" fontId="9" fillId="0" borderId="16" xfId="0" applyFont="1" applyBorder="1"/>
    <xf numFmtId="0" fontId="9" fillId="0" borderId="19" xfId="0" applyFont="1" applyBorder="1"/>
    <xf numFmtId="0" fontId="5" fillId="0" borderId="19" xfId="0" applyFont="1" applyBorder="1" applyAlignment="1">
      <alignment horizontal="right"/>
    </xf>
    <xf numFmtId="0" fontId="18" fillId="0" borderId="0" xfId="0" applyFont="1" applyAlignment="1">
      <alignment horizontal="left"/>
    </xf>
    <xf numFmtId="0" fontId="16" fillId="0" borderId="13" xfId="0" applyFont="1" applyFill="1" applyBorder="1" applyAlignment="1">
      <alignment horizontal="center"/>
    </xf>
    <xf numFmtId="0" fontId="3" fillId="0" borderId="0" xfId="0" applyFont="1" applyFill="1"/>
    <xf numFmtId="0" fontId="16" fillId="0" borderId="0" xfId="0" applyFont="1" applyFill="1" applyAlignment="1">
      <alignment horizontal="center"/>
    </xf>
    <xf numFmtId="0" fontId="16" fillId="0" borderId="0" xfId="0" applyFont="1"/>
    <xf numFmtId="0" fontId="3" fillId="0" borderId="0" xfId="0" applyFont="1" applyFill="1" applyAlignment="1">
      <alignment horizontal="left"/>
    </xf>
    <xf numFmtId="164" fontId="3" fillId="0" borderId="0" xfId="2" applyFont="1" applyFill="1"/>
    <xf numFmtId="0" fontId="7" fillId="0" borderId="17" xfId="0" applyFont="1" applyBorder="1"/>
    <xf numFmtId="0" fontId="7" fillId="0" borderId="11" xfId="0" applyFont="1" applyBorder="1"/>
    <xf numFmtId="0" fontId="7" fillId="0" borderId="12" xfId="0" applyFont="1" applyBorder="1"/>
    <xf numFmtId="0" fontId="4" fillId="0" borderId="15" xfId="0" applyFont="1" applyBorder="1" applyAlignment="1">
      <alignment horizontal="center"/>
    </xf>
    <xf numFmtId="0" fontId="7" fillId="0" borderId="20" xfId="0" applyFont="1" applyBorder="1"/>
    <xf numFmtId="0" fontId="7" fillId="0" borderId="18" xfId="0" applyFont="1" applyBorder="1"/>
    <xf numFmtId="0" fontId="4" fillId="0" borderId="18" xfId="0" applyFont="1" applyBorder="1" applyAlignment="1">
      <alignment horizontal="center"/>
    </xf>
    <xf numFmtId="0" fontId="4" fillId="0" borderId="16" xfId="0" applyFont="1" applyBorder="1" applyAlignment="1">
      <alignment horizontal="center"/>
    </xf>
    <xf numFmtId="0" fontId="4" fillId="0" borderId="21" xfId="0" applyFont="1" applyBorder="1" applyAlignment="1">
      <alignment horizontal="center"/>
    </xf>
    <xf numFmtId="0" fontId="4" fillId="0" borderId="19" xfId="0" applyFont="1" applyBorder="1" applyAlignment="1">
      <alignment horizontal="center"/>
    </xf>
    <xf numFmtId="0" fontId="4" fillId="0" borderId="22"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vertical="top"/>
    </xf>
    <xf numFmtId="4" fontId="7" fillId="0" borderId="21" xfId="0" applyNumberFormat="1" applyFont="1" applyBorder="1" applyAlignment="1">
      <alignment vertical="top"/>
    </xf>
    <xf numFmtId="4" fontId="4" fillId="0" borderId="21" xfId="0" applyNumberFormat="1" applyFont="1" applyBorder="1" applyAlignment="1">
      <alignment horizontal="right" vertical="top"/>
    </xf>
    <xf numFmtId="4" fontId="7" fillId="0" borderId="22" xfId="0" applyNumberFormat="1" applyFont="1" applyBorder="1" applyAlignment="1">
      <alignment horizontal="left" vertical="top" indent="1"/>
    </xf>
    <xf numFmtId="0" fontId="4" fillId="0" borderId="16" xfId="0" applyFont="1" applyBorder="1"/>
    <xf numFmtId="0" fontId="4" fillId="0" borderId="21" xfId="0" applyFont="1" applyBorder="1"/>
    <xf numFmtId="4" fontId="4" fillId="0" borderId="19" xfId="0" applyNumberFormat="1" applyFont="1" applyBorder="1" applyAlignment="1">
      <alignment horizontal="right"/>
    </xf>
    <xf numFmtId="0" fontId="4" fillId="0" borderId="17" xfId="0" applyFont="1" applyBorder="1"/>
    <xf numFmtId="0" fontId="4" fillId="0" borderId="23" xfId="0" applyFont="1" applyBorder="1"/>
    <xf numFmtId="0" fontId="4" fillId="0" borderId="23" xfId="0" applyFont="1" applyBorder="1" applyAlignment="1">
      <alignment horizontal="right"/>
    </xf>
    <xf numFmtId="0" fontId="4" fillId="0" borderId="12" xfId="0" applyFont="1" applyBorder="1" applyAlignment="1">
      <alignment horizontal="right"/>
    </xf>
    <xf numFmtId="0" fontId="4" fillId="0" borderId="11" xfId="0" applyFont="1" applyBorder="1" applyAlignment="1">
      <alignment horizontal="right"/>
    </xf>
    <xf numFmtId="0" fontId="8" fillId="0" borderId="0" xfId="0" applyFont="1" applyAlignment="1">
      <alignment horizontal="center"/>
    </xf>
    <xf numFmtId="0" fontId="14" fillId="0" borderId="22" xfId="0" applyFont="1" applyBorder="1"/>
    <xf numFmtId="0" fontId="15" fillId="0" borderId="24" xfId="0" applyFont="1" applyBorder="1" applyAlignment="1">
      <alignment horizontal="center" wrapText="1"/>
    </xf>
    <xf numFmtId="0" fontId="15" fillId="0" borderId="18" xfId="0" applyFont="1" applyBorder="1" applyAlignment="1">
      <alignment horizontal="center" wrapText="1"/>
    </xf>
    <xf numFmtId="0" fontId="15" fillId="0" borderId="0" xfId="0" applyFont="1" applyAlignment="1">
      <alignment horizontal="center"/>
    </xf>
    <xf numFmtId="0" fontId="15" fillId="0" borderId="18" xfId="0" applyFont="1" applyBorder="1" applyAlignment="1">
      <alignment horizontal="center"/>
    </xf>
    <xf numFmtId="4" fontId="14" fillId="0" borderId="0" xfId="0" applyNumberFormat="1" applyFont="1" applyAlignment="1">
      <alignment horizontal="right"/>
    </xf>
    <xf numFmtId="4" fontId="14" fillId="0" borderId="18" xfId="0" applyNumberFormat="1" applyFont="1" applyBorder="1" applyAlignment="1">
      <alignment horizontal="right"/>
    </xf>
    <xf numFmtId="0" fontId="14" fillId="0" borderId="15" xfId="0" applyFont="1" applyBorder="1" applyAlignment="1">
      <alignment wrapText="1"/>
    </xf>
    <xf numFmtId="0" fontId="14" fillId="0" borderId="0" xfId="0" applyFont="1" applyAlignment="1">
      <alignment horizontal="right"/>
    </xf>
    <xf numFmtId="0" fontId="14" fillId="0" borderId="18" xfId="0" applyFont="1" applyBorder="1" applyAlignment="1">
      <alignment horizontal="right"/>
    </xf>
    <xf numFmtId="0" fontId="14" fillId="0" borderId="25" xfId="0" applyFont="1" applyBorder="1"/>
    <xf numFmtId="0" fontId="14" fillId="0" borderId="26" xfId="0" applyFont="1" applyBorder="1"/>
    <xf numFmtId="0" fontId="14" fillId="0" borderId="18" xfId="0" applyFont="1" applyBorder="1"/>
    <xf numFmtId="4" fontId="14" fillId="0" borderId="22" xfId="0" applyNumberFormat="1" applyFont="1" applyBorder="1" applyAlignment="1">
      <alignment horizontal="right"/>
    </xf>
    <xf numFmtId="4" fontId="14" fillId="0" borderId="19" xfId="0" applyNumberFormat="1" applyFont="1" applyBorder="1" applyAlignment="1">
      <alignment horizontal="right"/>
    </xf>
    <xf numFmtId="0" fontId="25" fillId="0" borderId="0" xfId="0" applyFont="1"/>
    <xf numFmtId="0" fontId="7" fillId="0" borderId="19" xfId="0" applyFont="1" applyBorder="1" applyAlignment="1">
      <alignment vertical="justify"/>
    </xf>
    <xf numFmtId="0" fontId="17" fillId="0" borderId="27" xfId="0" applyFont="1" applyBorder="1" applyAlignment="1">
      <alignment vertical="top" wrapText="1"/>
    </xf>
    <xf numFmtId="0" fontId="17" fillId="0" borderId="24" xfId="0" applyFont="1" applyBorder="1" applyAlignment="1">
      <alignment horizontal="center" vertical="top" wrapText="1"/>
    </xf>
    <xf numFmtId="0" fontId="17" fillId="0" borderId="27" xfId="0" applyFont="1" applyBorder="1" applyAlignment="1">
      <alignment horizontal="center" vertical="top" wrapText="1"/>
    </xf>
    <xf numFmtId="0" fontId="17" fillId="0" borderId="12" xfId="0" applyFont="1" applyBorder="1" applyAlignment="1">
      <alignment vertical="top" wrapText="1"/>
    </xf>
    <xf numFmtId="4" fontId="4" fillId="0" borderId="12" xfId="0" applyNumberFormat="1" applyFont="1" applyBorder="1" applyAlignment="1">
      <alignment horizontal="right" wrapText="1"/>
    </xf>
    <xf numFmtId="0" fontId="17" fillId="0" borderId="19" xfId="0" applyFont="1" applyBorder="1" applyAlignment="1">
      <alignment vertical="top" wrapText="1"/>
    </xf>
    <xf numFmtId="0" fontId="4" fillId="0" borderId="19" xfId="0" applyFont="1" applyBorder="1" applyAlignment="1">
      <alignment horizontal="right" wrapText="1"/>
    </xf>
    <xf numFmtId="0" fontId="7" fillId="0" borderId="19" xfId="0" applyFont="1" applyBorder="1" applyAlignment="1">
      <alignment vertical="top" wrapText="1"/>
    </xf>
    <xf numFmtId="0" fontId="4" fillId="0" borderId="19" xfId="0" applyFont="1" applyBorder="1" applyAlignment="1">
      <alignment vertical="top" wrapText="1"/>
    </xf>
    <xf numFmtId="0" fontId="8" fillId="0" borderId="19" xfId="0" applyFont="1" applyBorder="1" applyAlignment="1">
      <alignment vertical="top" wrapText="1"/>
    </xf>
    <xf numFmtId="0" fontId="7" fillId="0" borderId="0" xfId="0" applyFont="1" applyAlignment="1">
      <alignment horizontal="left"/>
    </xf>
    <xf numFmtId="0" fontId="15" fillId="0" borderId="0" xfId="0" applyFont="1" applyAlignment="1">
      <alignment horizontal="left"/>
    </xf>
    <xf numFmtId="0" fontId="17" fillId="0" borderId="23" xfId="0" applyFont="1" applyBorder="1" applyAlignment="1">
      <alignment horizontal="left" vertical="top" wrapText="1"/>
    </xf>
    <xf numFmtId="0" fontId="17" fillId="0" borderId="21" xfId="0" applyFont="1" applyBorder="1" applyAlignment="1">
      <alignment horizontal="left" vertical="top" wrapText="1"/>
    </xf>
    <xf numFmtId="0" fontId="10" fillId="0" borderId="21" xfId="0" applyFont="1" applyBorder="1" applyAlignment="1">
      <alignment horizontal="left" vertical="top" wrapText="1"/>
    </xf>
    <xf numFmtId="0" fontId="1" fillId="0" borderId="0" xfId="0" applyFont="1" applyAlignment="1">
      <alignment horizontal="left"/>
    </xf>
    <xf numFmtId="0" fontId="17" fillId="0" borderId="14" xfId="0" applyFont="1" applyBorder="1" applyAlignment="1">
      <alignment horizontal="left" vertical="justify" wrapText="1"/>
    </xf>
    <xf numFmtId="0" fontId="17" fillId="0" borderId="14" xfId="0" applyFont="1" applyBorder="1" applyAlignment="1">
      <alignment horizontal="center" vertical="justify" wrapText="1"/>
    </xf>
    <xf numFmtId="0" fontId="10" fillId="0" borderId="0" xfId="0" applyFont="1" applyAlignment="1">
      <alignment horizontal="justify"/>
    </xf>
    <xf numFmtId="0" fontId="20" fillId="0" borderId="0" xfId="0" applyFont="1" applyFill="1"/>
    <xf numFmtId="0" fontId="4" fillId="0" borderId="0" xfId="0" applyFont="1" applyFill="1" applyAlignment="1">
      <alignment horizontal="center"/>
    </xf>
    <xf numFmtId="0" fontId="4" fillId="0" borderId="13" xfId="1" applyFont="1" applyBorder="1" applyAlignment="1" applyProtection="1">
      <alignment horizontal="justify"/>
    </xf>
    <xf numFmtId="0" fontId="8" fillId="0" borderId="13" xfId="0" applyFont="1" applyBorder="1" applyAlignment="1">
      <alignment horizontal="justify"/>
    </xf>
    <xf numFmtId="0" fontId="10" fillId="0" borderId="13" xfId="0" applyFont="1" applyBorder="1" applyAlignment="1">
      <alignment horizontal="justify"/>
    </xf>
    <xf numFmtId="0" fontId="7" fillId="0" borderId="13" xfId="1" applyFont="1" applyBorder="1" applyAlignment="1" applyProtection="1">
      <alignment horizontal="justify"/>
    </xf>
    <xf numFmtId="0" fontId="4" fillId="0" borderId="13" xfId="1" applyFont="1" applyBorder="1" applyAlignment="1" applyProtection="1">
      <alignment horizontal="left"/>
    </xf>
    <xf numFmtId="0" fontId="7" fillId="0" borderId="13" xfId="0" applyFont="1" applyBorder="1"/>
    <xf numFmtId="0" fontId="4" fillId="0" borderId="13" xfId="1" applyFont="1" applyBorder="1" applyAlignment="1" applyProtection="1"/>
    <xf numFmtId="0" fontId="7" fillId="0" borderId="6" xfId="1" applyFont="1" applyBorder="1" applyAlignment="1" applyProtection="1">
      <alignment horizontal="justify"/>
    </xf>
    <xf numFmtId="0" fontId="4" fillId="0" borderId="2" xfId="1" applyFont="1" applyBorder="1" applyAlignment="1" applyProtection="1">
      <alignment horizontal="justify"/>
    </xf>
    <xf numFmtId="164" fontId="20" fillId="0" borderId="0" xfId="2" applyFont="1" applyFill="1"/>
    <xf numFmtId="164" fontId="16" fillId="0" borderId="13" xfId="2" applyFont="1" applyBorder="1" applyAlignment="1">
      <alignment horizontal="center"/>
    </xf>
    <xf numFmtId="164" fontId="7" fillId="0" borderId="0" xfId="2" applyFont="1"/>
    <xf numFmtId="164" fontId="16" fillId="0" borderId="13" xfId="0" applyNumberFormat="1" applyFont="1" applyBorder="1" applyAlignment="1">
      <alignment horizontal="center"/>
    </xf>
    <xf numFmtId="164" fontId="14" fillId="0" borderId="0" xfId="2" applyFont="1"/>
    <xf numFmtId="164" fontId="7" fillId="0" borderId="22" xfId="2" applyFont="1" applyBorder="1" applyAlignment="1">
      <alignment horizontal="left" vertical="top" indent="1"/>
    </xf>
    <xf numFmtId="164" fontId="4" fillId="0" borderId="11" xfId="2" applyFont="1" applyBorder="1"/>
    <xf numFmtId="164" fontId="4" fillId="0" borderId="23" xfId="2" applyFont="1" applyBorder="1" applyAlignment="1">
      <alignment horizontal="right"/>
    </xf>
    <xf numFmtId="164" fontId="4" fillId="0" borderId="12" xfId="2" applyFont="1" applyBorder="1" applyAlignment="1">
      <alignment horizontal="right"/>
    </xf>
    <xf numFmtId="164" fontId="14" fillId="0" borderId="0" xfId="0" applyNumberFormat="1" applyFont="1" applyBorder="1"/>
    <xf numFmtId="0" fontId="20" fillId="0" borderId="0" xfId="0" applyFont="1" applyFill="1" applyBorder="1"/>
    <xf numFmtId="164" fontId="16" fillId="0" borderId="2" xfId="2" applyFont="1" applyBorder="1" applyAlignment="1">
      <alignment horizontal="center"/>
    </xf>
    <xf numFmtId="164" fontId="16" fillId="0" borderId="13" xfId="2" applyFont="1" applyBorder="1" applyAlignment="1">
      <alignment horizontal="center" vertical="justify"/>
    </xf>
    <xf numFmtId="0" fontId="7" fillId="0" borderId="2" xfId="1" applyFont="1" applyBorder="1" applyAlignment="1" applyProtection="1">
      <alignment horizontal="justify"/>
    </xf>
    <xf numFmtId="164" fontId="16" fillId="0" borderId="2" xfId="0" applyNumberFormat="1" applyFont="1" applyBorder="1" applyAlignment="1">
      <alignment horizontal="center"/>
    </xf>
    <xf numFmtId="4" fontId="4" fillId="0" borderId="19" xfId="0" applyNumberFormat="1" applyFont="1" applyBorder="1" applyAlignment="1">
      <alignment horizontal="right" wrapText="1"/>
    </xf>
    <xf numFmtId="0" fontId="26" fillId="0" borderId="19" xfId="0" applyFont="1" applyBorder="1" applyAlignment="1">
      <alignment vertical="top" wrapText="1"/>
    </xf>
    <xf numFmtId="0" fontId="26" fillId="0" borderId="21" xfId="0" applyFont="1" applyBorder="1" applyAlignment="1">
      <alignment horizontal="left" vertical="top" wrapText="1"/>
    </xf>
    <xf numFmtId="4" fontId="7" fillId="0" borderId="19" xfId="0" applyNumberFormat="1" applyFont="1" applyBorder="1" applyAlignment="1">
      <alignment horizontal="right" wrapText="1"/>
    </xf>
    <xf numFmtId="164" fontId="7" fillId="0" borderId="19" xfId="2" applyFont="1" applyBorder="1" applyAlignment="1">
      <alignment horizontal="right" wrapText="1"/>
    </xf>
    <xf numFmtId="4" fontId="17" fillId="0" borderId="19" xfId="0" applyNumberFormat="1" applyFont="1" applyBorder="1" applyAlignment="1">
      <alignment horizontal="right" vertical="top" wrapText="1"/>
    </xf>
    <xf numFmtId="0" fontId="0" fillId="0" borderId="13" xfId="0" applyBorder="1"/>
    <xf numFmtId="164" fontId="20" fillId="0" borderId="0" xfId="0" applyNumberFormat="1" applyFont="1" applyFill="1"/>
    <xf numFmtId="164" fontId="16" fillId="0" borderId="6" xfId="1" applyNumberFormat="1" applyFont="1" applyBorder="1" applyAlignment="1" applyProtection="1">
      <alignment horizontal="justify"/>
    </xf>
    <xf numFmtId="0" fontId="7" fillId="0" borderId="13" xfId="1" applyFont="1" applyBorder="1" applyAlignment="1" applyProtection="1">
      <alignment vertical="justify"/>
    </xf>
    <xf numFmtId="0" fontId="28" fillId="0" borderId="0" xfId="0" applyFont="1"/>
    <xf numFmtId="0" fontId="6" fillId="0" borderId="0" xfId="0" applyFont="1" applyAlignment="1">
      <alignment horizontal="center"/>
    </xf>
    <xf numFmtId="0" fontId="6" fillId="0" borderId="0" xfId="0" applyFont="1"/>
    <xf numFmtId="164" fontId="28" fillId="0" borderId="0" xfId="2" applyFont="1"/>
    <xf numFmtId="0" fontId="6" fillId="0" borderId="17" xfId="0" applyFont="1" applyBorder="1" applyAlignment="1">
      <alignment horizontal="center"/>
    </xf>
    <xf numFmtId="164" fontId="6" fillId="0" borderId="23" xfId="2" applyFont="1" applyBorder="1" applyAlignment="1">
      <alignment horizontal="center"/>
    </xf>
    <xf numFmtId="0" fontId="28" fillId="0" borderId="2" xfId="0" applyFont="1" applyBorder="1"/>
    <xf numFmtId="164" fontId="28" fillId="0" borderId="2" xfId="2" applyFont="1" applyBorder="1"/>
    <xf numFmtId="0" fontId="28" fillId="0" borderId="13" xfId="0" applyFont="1" applyBorder="1"/>
    <xf numFmtId="164" fontId="28" fillId="0" borderId="13" xfId="2" applyFont="1" applyBorder="1"/>
    <xf numFmtId="43" fontId="28" fillId="0" borderId="0" xfId="0" applyNumberFormat="1" applyFont="1"/>
    <xf numFmtId="164" fontId="28" fillId="0" borderId="0" xfId="0" applyNumberFormat="1" applyFont="1"/>
    <xf numFmtId="164" fontId="6" fillId="0" borderId="0" xfId="2" applyFont="1"/>
    <xf numFmtId="164" fontId="0" fillId="0" borderId="0" xfId="2" applyFont="1" applyAlignment="1">
      <alignment horizontal="centerContinuous" vertical="center"/>
    </xf>
    <xf numFmtId="164" fontId="14" fillId="0" borderId="0" xfId="2" applyFont="1" applyAlignment="1">
      <alignment horizontal="centerContinuous" vertical="center"/>
    </xf>
    <xf numFmtId="164" fontId="14" fillId="0" borderId="0" xfId="2" applyFont="1" applyBorder="1"/>
    <xf numFmtId="164" fontId="15" fillId="0" borderId="0" xfId="2" applyFont="1" applyBorder="1"/>
    <xf numFmtId="164" fontId="15" fillId="0" borderId="0" xfId="2" applyFont="1" applyBorder="1" applyAlignment="1"/>
    <xf numFmtId="164" fontId="15" fillId="0" borderId="0" xfId="2" applyFont="1"/>
    <xf numFmtId="164" fontId="14" fillId="0" borderId="0" xfId="0" applyNumberFormat="1" applyFont="1"/>
    <xf numFmtId="4" fontId="20" fillId="0" borderId="0" xfId="0" applyNumberFormat="1" applyFont="1" applyFill="1"/>
    <xf numFmtId="164" fontId="16" fillId="0" borderId="13" xfId="1" applyNumberFormat="1" applyFont="1" applyBorder="1" applyAlignment="1" applyProtection="1">
      <alignment horizontal="justify"/>
    </xf>
    <xf numFmtId="164" fontId="0" fillId="0" borderId="0" xfId="0" applyNumberFormat="1"/>
    <xf numFmtId="164" fontId="0" fillId="0" borderId="2" xfId="2" applyFont="1" applyFill="1" applyBorder="1"/>
    <xf numFmtId="164" fontId="4" fillId="0" borderId="29" xfId="2" applyFont="1" applyFill="1" applyBorder="1"/>
    <xf numFmtId="164" fontId="0" fillId="0" borderId="0" xfId="2" applyFont="1" applyFill="1"/>
    <xf numFmtId="4" fontId="0" fillId="0" borderId="0" xfId="0" applyNumberFormat="1"/>
    <xf numFmtId="0" fontId="0" fillId="0" borderId="2" xfId="0" applyBorder="1" applyAlignment="1">
      <alignment vertical="justify"/>
    </xf>
    <xf numFmtId="0" fontId="0" fillId="0" borderId="5" xfId="0" applyBorder="1"/>
    <xf numFmtId="0" fontId="3" fillId="0" borderId="0" xfId="0" applyFont="1" applyAlignment="1">
      <alignment horizontal="right" vertical="center"/>
    </xf>
    <xf numFmtId="0" fontId="0" fillId="0" borderId="7" xfId="0" applyBorder="1"/>
    <xf numFmtId="0" fontId="0" fillId="0" borderId="9" xfId="0" applyBorder="1"/>
    <xf numFmtId="49" fontId="3" fillId="0" borderId="0" xfId="0" applyNumberFormat="1" applyFont="1" applyFill="1" applyAlignment="1">
      <alignment horizontal="center"/>
    </xf>
    <xf numFmtId="49" fontId="3" fillId="0" borderId="0" xfId="0" applyNumberFormat="1" applyFont="1" applyAlignment="1">
      <alignment horizontal="center"/>
    </xf>
    <xf numFmtId="49" fontId="0" fillId="0" borderId="1" xfId="2" applyNumberFormat="1" applyFont="1" applyBorder="1" applyAlignment="1">
      <alignment horizontal="center"/>
    </xf>
    <xf numFmtId="49" fontId="0" fillId="0" borderId="28" xfId="2" applyNumberFormat="1" applyFont="1" applyBorder="1" applyAlignment="1">
      <alignment horizontal="center"/>
    </xf>
    <xf numFmtId="0" fontId="3" fillId="0" borderId="0" xfId="0" applyFont="1" applyFill="1" applyAlignment="1">
      <alignment horizontal="center"/>
    </xf>
    <xf numFmtId="164" fontId="0" fillId="0" borderId="1" xfId="2" applyFont="1" applyBorder="1" applyAlignment="1">
      <alignment horizontal="center"/>
    </xf>
    <xf numFmtId="0" fontId="3" fillId="0" borderId="0" xfId="0" applyFont="1" applyAlignment="1">
      <alignment horizontal="center"/>
    </xf>
    <xf numFmtId="4" fontId="3" fillId="0" borderId="0" xfId="0" applyNumberFormat="1" applyFont="1" applyFill="1" applyAlignment="1">
      <alignment horizontal="center"/>
    </xf>
    <xf numFmtId="0" fontId="0" fillId="0" borderId="6" xfId="0" applyBorder="1" applyAlignment="1">
      <alignment vertical="justify"/>
    </xf>
    <xf numFmtId="0" fontId="0" fillId="0" borderId="1" xfId="0" applyBorder="1" applyAlignment="1">
      <alignment vertical="justify"/>
    </xf>
    <xf numFmtId="164" fontId="3" fillId="0" borderId="0" xfId="0" applyNumberFormat="1" applyFont="1" applyFill="1"/>
    <xf numFmtId="0" fontId="26" fillId="0" borderId="19" xfId="0" applyFont="1" applyBorder="1" applyAlignment="1">
      <alignment horizontal="center" vertical="top" wrapText="1"/>
    </xf>
    <xf numFmtId="0" fontId="14" fillId="0" borderId="30" xfId="0" applyFont="1" applyFill="1" applyBorder="1" applyAlignment="1">
      <alignment horizontal="center"/>
    </xf>
    <xf numFmtId="164" fontId="14" fillId="0" borderId="1" xfId="0" applyNumberFormat="1" applyFont="1" applyBorder="1"/>
    <xf numFmtId="0" fontId="14" fillId="0" borderId="7" xfId="0" applyFont="1" applyBorder="1" applyAlignment="1">
      <alignment horizontal="center"/>
    </xf>
    <xf numFmtId="164" fontId="3" fillId="0" borderId="0" xfId="0" applyNumberFormat="1" applyFont="1"/>
    <xf numFmtId="0" fontId="30" fillId="0" borderId="0" xfId="0" applyFont="1" applyFill="1"/>
    <xf numFmtId="0" fontId="30" fillId="0" borderId="0" xfId="0" applyFont="1" applyFill="1" applyAlignment="1">
      <alignment horizontal="left"/>
    </xf>
    <xf numFmtId="164" fontId="3" fillId="0" borderId="1" xfId="2" applyFont="1" applyBorder="1"/>
    <xf numFmtId="164" fontId="5" fillId="0" borderId="18" xfId="2" applyFont="1" applyBorder="1" applyAlignment="1">
      <alignment horizontal="right"/>
    </xf>
    <xf numFmtId="0" fontId="8" fillId="0" borderId="27" xfId="0" applyFont="1" applyBorder="1" applyAlignment="1">
      <alignment horizontal="right"/>
    </xf>
    <xf numFmtId="164" fontId="5" fillId="0" borderId="20" xfId="2" applyFont="1" applyBorder="1" applyAlignment="1">
      <alignment horizontal="right"/>
    </xf>
    <xf numFmtId="164" fontId="5" fillId="0" borderId="21" xfId="2" applyFont="1" applyBorder="1" applyAlignment="1">
      <alignment horizontal="right"/>
    </xf>
    <xf numFmtId="164" fontId="5" fillId="0" borderId="27" xfId="2" applyFont="1" applyBorder="1" applyAlignment="1">
      <alignment horizontal="right"/>
    </xf>
    <xf numFmtId="0" fontId="4" fillId="0" borderId="13" xfId="1" applyFont="1" applyBorder="1" applyAlignment="1" applyProtection="1">
      <alignment horizontal="justify" vertical="justify"/>
    </xf>
    <xf numFmtId="164" fontId="16" fillId="0" borderId="6" xfId="0" applyNumberFormat="1" applyFont="1" applyBorder="1" applyAlignment="1">
      <alignment horizontal="center"/>
    </xf>
    <xf numFmtId="0" fontId="4" fillId="0" borderId="3" xfId="1" applyFont="1" applyBorder="1" applyAlignment="1" applyProtection="1">
      <alignment horizontal="justify"/>
    </xf>
    <xf numFmtId="164" fontId="4" fillId="0" borderId="13" xfId="1" applyNumberFormat="1" applyFont="1" applyBorder="1" applyAlignment="1" applyProtection="1">
      <alignment horizontal="justify"/>
    </xf>
    <xf numFmtId="164" fontId="5" fillId="0" borderId="18" xfId="0" applyNumberFormat="1" applyFont="1" applyBorder="1" applyAlignment="1">
      <alignment horizontal="right"/>
    </xf>
    <xf numFmtId="0" fontId="0" fillId="0" borderId="0" xfId="0" applyAlignment="1">
      <alignment horizontal="center"/>
    </xf>
    <xf numFmtId="4" fontId="5" fillId="0" borderId="0" xfId="0" applyNumberFormat="1" applyFont="1" applyBorder="1" applyAlignment="1">
      <alignment horizontal="right"/>
    </xf>
    <xf numFmtId="4" fontId="5" fillId="0" borderId="22" xfId="0" applyNumberFormat="1" applyFont="1" applyBorder="1" applyAlignment="1">
      <alignment horizontal="right"/>
    </xf>
    <xf numFmtId="0" fontId="7" fillId="0" borderId="19" xfId="0" applyFont="1" applyBorder="1" applyAlignment="1">
      <alignment horizontal="center" vertical="top" wrapText="1"/>
    </xf>
    <xf numFmtId="0" fontId="17" fillId="0" borderId="12" xfId="0" applyFont="1" applyBorder="1" applyAlignment="1">
      <alignment horizontal="center" vertical="top" wrapText="1"/>
    </xf>
    <xf numFmtId="0" fontId="17" fillId="0" borderId="19" xfId="0" applyFont="1" applyBorder="1" applyAlignment="1">
      <alignment horizontal="center" vertical="top" wrapText="1"/>
    </xf>
    <xf numFmtId="0" fontId="4" fillId="0" borderId="19" xfId="0" applyFont="1" applyBorder="1" applyAlignment="1">
      <alignment horizontal="center" vertical="top" wrapText="1"/>
    </xf>
    <xf numFmtId="0" fontId="8" fillId="0" borderId="19" xfId="0" applyFont="1" applyBorder="1" applyAlignment="1">
      <alignment horizontal="center" vertical="top" wrapText="1"/>
    </xf>
    <xf numFmtId="0" fontId="1" fillId="0" borderId="0" xfId="0" applyFont="1" applyAlignment="1">
      <alignment horizontal="center"/>
    </xf>
    <xf numFmtId="0" fontId="17" fillId="0" borderId="23" xfId="0" applyFont="1" applyBorder="1" applyAlignment="1">
      <alignment horizontal="center" wrapText="1"/>
    </xf>
    <xf numFmtId="0" fontId="17" fillId="0" borderId="27" xfId="0" applyFont="1" applyBorder="1" applyAlignment="1">
      <alignment horizontal="center" wrapText="1"/>
    </xf>
    <xf numFmtId="0" fontId="17" fillId="0" borderId="27" xfId="0" applyFont="1" applyBorder="1" applyAlignment="1">
      <alignment horizontal="center" vertical="justify" wrapText="1"/>
    </xf>
    <xf numFmtId="0" fontId="17" fillId="0" borderId="23" xfId="0" applyFont="1" applyBorder="1" applyAlignment="1">
      <alignment horizontal="center" vertical="justify" wrapText="1"/>
    </xf>
    <xf numFmtId="164" fontId="32" fillId="0" borderId="0" xfId="0" applyNumberFormat="1" applyFont="1" applyFill="1"/>
    <xf numFmtId="4" fontId="8" fillId="0" borderId="31" xfId="0" applyNumberFormat="1" applyFont="1" applyBorder="1" applyAlignment="1">
      <alignment horizontal="right"/>
    </xf>
    <xf numFmtId="164" fontId="15" fillId="0" borderId="0" xfId="0" applyNumberFormat="1" applyFont="1" applyBorder="1"/>
    <xf numFmtId="164" fontId="16" fillId="0" borderId="6" xfId="2" applyFont="1" applyBorder="1" applyAlignment="1">
      <alignment horizontal="center"/>
    </xf>
    <xf numFmtId="164" fontId="16" fillId="0" borderId="4" xfId="0" applyNumberFormat="1" applyFont="1" applyBorder="1" applyAlignment="1">
      <alignment horizontal="center"/>
    </xf>
    <xf numFmtId="0" fontId="7" fillId="0" borderId="8" xfId="0" applyFont="1" applyBorder="1"/>
    <xf numFmtId="164" fontId="16" fillId="0" borderId="8" xfId="0" applyNumberFormat="1" applyFont="1" applyBorder="1" applyAlignment="1">
      <alignment horizontal="center"/>
    </xf>
    <xf numFmtId="0" fontId="10" fillId="0" borderId="8" xfId="0" applyFont="1" applyBorder="1" applyAlignment="1">
      <alignment horizontal="justify"/>
    </xf>
    <xf numFmtId="164" fontId="16" fillId="0" borderId="8" xfId="2" applyFont="1" applyBorder="1" applyAlignment="1">
      <alignment horizontal="center"/>
    </xf>
    <xf numFmtId="0" fontId="7" fillId="0" borderId="8" xfId="1" applyFont="1" applyBorder="1" applyAlignment="1" applyProtection="1">
      <alignment horizontal="justify"/>
    </xf>
    <xf numFmtId="164" fontId="14" fillId="0" borderId="13" xfId="2" applyFont="1" applyBorder="1" applyAlignment="1">
      <alignment horizontal="center"/>
    </xf>
    <xf numFmtId="164" fontId="16" fillId="0" borderId="5" xfId="0" applyNumberFormat="1" applyFont="1" applyBorder="1" applyAlignment="1">
      <alignment horizontal="center"/>
    </xf>
    <xf numFmtId="0" fontId="0" fillId="0" borderId="2" xfId="0" applyBorder="1" applyAlignment="1">
      <alignment horizontal="left" vertical="justify"/>
    </xf>
    <xf numFmtId="164" fontId="5" fillId="0" borderId="19" xfId="2" applyFont="1" applyBorder="1" applyAlignment="1">
      <alignment horizontal="right"/>
    </xf>
    <xf numFmtId="4" fontId="5" fillId="0" borderId="27" xfId="0" applyNumberFormat="1" applyFont="1" applyBorder="1" applyAlignment="1">
      <alignment horizontal="right"/>
    </xf>
    <xf numFmtId="4" fontId="5" fillId="0" borderId="20" xfId="0" applyNumberFormat="1" applyFont="1" applyBorder="1" applyAlignment="1">
      <alignment horizontal="right"/>
    </xf>
    <xf numFmtId="4" fontId="5" fillId="0" borderId="21" xfId="0" applyNumberFormat="1" applyFont="1" applyBorder="1" applyAlignment="1">
      <alignment horizontal="right"/>
    </xf>
    <xf numFmtId="164" fontId="3" fillId="0" borderId="5" xfId="2" applyFont="1" applyBorder="1"/>
    <xf numFmtId="164" fontId="3" fillId="0" borderId="6" xfId="2" applyFont="1" applyBorder="1" applyAlignment="1">
      <alignment horizontal="center"/>
    </xf>
    <xf numFmtId="49" fontId="3" fillId="0" borderId="32" xfId="2" applyNumberFormat="1" applyFont="1" applyBorder="1" applyAlignment="1">
      <alignment horizontal="center"/>
    </xf>
    <xf numFmtId="49" fontId="3" fillId="0" borderId="6" xfId="2" applyNumberFormat="1" applyFont="1" applyBorder="1" applyAlignment="1">
      <alignment horizontal="center"/>
    </xf>
    <xf numFmtId="164" fontId="3" fillId="0" borderId="7" xfId="2" applyFont="1" applyBorder="1"/>
    <xf numFmtId="164" fontId="3" fillId="0" borderId="7" xfId="2" applyFont="1" applyBorder="1" applyAlignment="1">
      <alignment horizontal="center"/>
    </xf>
    <xf numFmtId="49" fontId="3" fillId="0" borderId="1" xfId="2" applyNumberFormat="1" applyFont="1" applyBorder="1" applyAlignment="1">
      <alignment horizontal="center"/>
    </xf>
    <xf numFmtId="164" fontId="3" fillId="0" borderId="1" xfId="2" applyFont="1" applyBorder="1" applyAlignment="1">
      <alignment horizontal="center"/>
    </xf>
    <xf numFmtId="49" fontId="3" fillId="0" borderId="7" xfId="2" applyNumberFormat="1" applyFont="1" applyBorder="1" applyAlignment="1">
      <alignment horizontal="center"/>
    </xf>
    <xf numFmtId="49" fontId="3" fillId="0" borderId="0" xfId="2" applyNumberFormat="1" applyFont="1" applyBorder="1" applyAlignment="1">
      <alignment horizontal="center"/>
    </xf>
    <xf numFmtId="49" fontId="3" fillId="0" borderId="8" xfId="2" applyNumberFormat="1" applyFont="1" applyBorder="1" applyAlignment="1">
      <alignment horizontal="center"/>
    </xf>
    <xf numFmtId="49" fontId="3" fillId="0" borderId="2" xfId="2" applyNumberFormat="1" applyFont="1" applyBorder="1" applyAlignment="1">
      <alignment horizontal="center"/>
    </xf>
    <xf numFmtId="0" fontId="0" fillId="0" borderId="5" xfId="0" applyBorder="1" applyAlignment="1">
      <alignment vertical="justify"/>
    </xf>
    <xf numFmtId="0" fontId="0" fillId="0" borderId="7" xfId="0" applyBorder="1" applyAlignment="1">
      <alignment vertical="justify"/>
    </xf>
    <xf numFmtId="0" fontId="0" fillId="0" borderId="9" xfId="0" applyBorder="1" applyAlignment="1">
      <alignment vertical="justify"/>
    </xf>
    <xf numFmtId="0" fontId="2" fillId="2" borderId="0" xfId="1" applyFill="1" applyAlignment="1" applyProtection="1"/>
    <xf numFmtId="0" fontId="5" fillId="0" borderId="13" xfId="0" applyFont="1" applyFill="1" applyBorder="1" applyAlignment="1">
      <alignment horizontal="center"/>
    </xf>
    <xf numFmtId="0" fontId="0" fillId="0" borderId="6" xfId="0" applyFill="1" applyBorder="1"/>
    <xf numFmtId="0" fontId="0" fillId="0" borderId="2" xfId="0" applyFill="1" applyBorder="1"/>
    <xf numFmtId="0" fontId="4" fillId="0" borderId="33" xfId="0" applyFont="1" applyFill="1" applyBorder="1"/>
    <xf numFmtId="0" fontId="4" fillId="0" borderId="1" xfId="0" applyFont="1" applyFill="1" applyBorder="1"/>
    <xf numFmtId="164" fontId="4" fillId="0" borderId="1" xfId="2" applyFont="1" applyFill="1" applyBorder="1"/>
    <xf numFmtId="0" fontId="7" fillId="0" borderId="32" xfId="1" applyFont="1" applyBorder="1" applyAlignment="1" applyProtection="1">
      <alignment horizontal="justify"/>
    </xf>
    <xf numFmtId="0" fontId="10" fillId="0" borderId="2" xfId="0" applyFont="1" applyBorder="1" applyAlignment="1">
      <alignment horizontal="justify"/>
    </xf>
    <xf numFmtId="164" fontId="0" fillId="0" borderId="0" xfId="2" applyFont="1" applyAlignment="1">
      <alignment horizontal="center"/>
    </xf>
    <xf numFmtId="164" fontId="3" fillId="2" borderId="0" xfId="2" applyFont="1" applyFill="1" applyAlignment="1">
      <alignment horizontal="left"/>
    </xf>
    <xf numFmtId="164" fontId="3" fillId="2" borderId="0" xfId="0" applyNumberFormat="1" applyFont="1" applyFill="1" applyAlignment="1">
      <alignment horizontal="left"/>
    </xf>
    <xf numFmtId="164" fontId="3" fillId="0" borderId="0" xfId="0" applyNumberFormat="1" applyFont="1" applyFill="1" applyAlignment="1">
      <alignment horizontal="left"/>
    </xf>
    <xf numFmtId="164" fontId="3" fillId="0" borderId="0" xfId="2" applyFont="1" applyFill="1" applyAlignment="1">
      <alignment horizontal="left"/>
    </xf>
    <xf numFmtId="0" fontId="3" fillId="2" borderId="0" xfId="0" applyFont="1" applyFill="1" applyAlignment="1">
      <alignment horizontal="left"/>
    </xf>
    <xf numFmtId="0" fontId="3" fillId="3" borderId="0" xfId="0" applyFont="1" applyFill="1" applyAlignment="1">
      <alignment horizontal="left"/>
    </xf>
    <xf numFmtId="164" fontId="3" fillId="3" borderId="0" xfId="2" applyFont="1" applyFill="1"/>
    <xf numFmtId="164" fontId="3" fillId="3" borderId="0" xfId="0" applyNumberFormat="1" applyFont="1" applyFill="1"/>
    <xf numFmtId="49" fontId="5" fillId="0" borderId="3" xfId="2" applyNumberFormat="1" applyFont="1" applyFill="1" applyBorder="1" applyAlignment="1">
      <alignment horizontal="center"/>
    </xf>
    <xf numFmtId="164" fontId="0" fillId="0" borderId="5" xfId="2" applyFont="1" applyFill="1" applyBorder="1"/>
    <xf numFmtId="164" fontId="4" fillId="0" borderId="7" xfId="2" applyFont="1" applyFill="1" applyBorder="1"/>
    <xf numFmtId="164" fontId="0" fillId="0" borderId="7" xfId="2" applyFont="1" applyFill="1" applyBorder="1"/>
    <xf numFmtId="4" fontId="7" fillId="0" borderId="23" xfId="0" applyNumberFormat="1" applyFont="1" applyBorder="1" applyAlignment="1">
      <alignment vertical="top"/>
    </xf>
    <xf numFmtId="164" fontId="35" fillId="0" borderId="1" xfId="2" applyFont="1" applyFill="1" applyBorder="1"/>
    <xf numFmtId="164" fontId="35" fillId="0" borderId="0" xfId="2" applyFont="1" applyFill="1"/>
    <xf numFmtId="0" fontId="3" fillId="4" borderId="0" xfId="0" applyFont="1" applyFill="1" applyAlignment="1">
      <alignment horizontal="left"/>
    </xf>
    <xf numFmtId="164" fontId="3" fillId="4" borderId="0" xfId="2" applyFont="1" applyFill="1"/>
    <xf numFmtId="164" fontId="3" fillId="4" borderId="0" xfId="0" applyNumberFormat="1" applyFont="1" applyFill="1"/>
    <xf numFmtId="164" fontId="36" fillId="0" borderId="13" xfId="0" applyNumberFormat="1" applyFont="1" applyBorder="1" applyAlignment="1">
      <alignment horizontal="center"/>
    </xf>
    <xf numFmtId="0" fontId="37" fillId="0" borderId="2" xfId="1" applyFont="1" applyBorder="1" applyAlignment="1" applyProtection="1">
      <alignment horizontal="justify"/>
    </xf>
    <xf numFmtId="0" fontId="7" fillId="0" borderId="29" xfId="0" applyFont="1" applyFill="1" applyBorder="1" applyAlignment="1" applyProtection="1">
      <alignment horizontal="justify" vertical="top"/>
      <protection locked="0"/>
    </xf>
    <xf numFmtId="164" fontId="35" fillId="0" borderId="0" xfId="0" applyNumberFormat="1" applyFont="1"/>
    <xf numFmtId="0" fontId="0" fillId="0" borderId="1" xfId="0" applyBorder="1" applyAlignment="1">
      <alignment horizontal="center" vertical="justify"/>
    </xf>
    <xf numFmtId="164" fontId="32" fillId="0" borderId="13" xfId="0" applyNumberFormat="1" applyFont="1" applyBorder="1" applyAlignment="1">
      <alignment horizontal="center"/>
    </xf>
    <xf numFmtId="49" fontId="3" fillId="0" borderId="0" xfId="2" applyNumberFormat="1" applyFont="1" applyFill="1" applyAlignment="1">
      <alignment horizontal="center"/>
    </xf>
    <xf numFmtId="4" fontId="14" fillId="0" borderId="0" xfId="0" applyNumberFormat="1" applyFont="1"/>
    <xf numFmtId="164" fontId="0" fillId="0" borderId="9" xfId="2" applyFont="1" applyBorder="1" applyAlignment="1">
      <alignment horizontal="center"/>
    </xf>
    <xf numFmtId="49" fontId="3" fillId="0" borderId="9" xfId="2" applyNumberFormat="1" applyFont="1" applyBorder="1" applyAlignment="1">
      <alignment horizontal="center"/>
    </xf>
    <xf numFmtId="164" fontId="3" fillId="0" borderId="0" xfId="2" applyFont="1" applyFill="1" applyBorder="1"/>
    <xf numFmtId="0" fontId="4" fillId="0" borderId="13" xfId="0" applyFont="1" applyBorder="1"/>
    <xf numFmtId="0" fontId="4" fillId="0" borderId="13" xfId="0" applyFont="1" applyBorder="1" applyAlignment="1">
      <alignment vertical="justify"/>
    </xf>
    <xf numFmtId="164" fontId="16" fillId="0" borderId="13" xfId="2" applyFont="1" applyBorder="1"/>
    <xf numFmtId="4" fontId="16" fillId="0" borderId="13" xfId="0" applyNumberFormat="1" applyFont="1" applyFill="1" applyBorder="1" applyAlignment="1">
      <alignment horizontal="center"/>
    </xf>
    <xf numFmtId="49" fontId="16" fillId="0" borderId="13" xfId="0" applyNumberFormat="1" applyFont="1" applyFill="1" applyBorder="1" applyAlignment="1">
      <alignment horizontal="center"/>
    </xf>
    <xf numFmtId="49" fontId="3" fillId="0" borderId="4" xfId="0" applyNumberFormat="1" applyFont="1" applyFill="1" applyBorder="1" applyAlignment="1">
      <alignment horizontal="center"/>
    </xf>
    <xf numFmtId="49" fontId="3" fillId="0" borderId="7" xfId="0" applyNumberFormat="1" applyFont="1" applyFill="1" applyBorder="1" applyAlignment="1">
      <alignment horizontal="center"/>
    </xf>
    <xf numFmtId="49" fontId="3" fillId="0" borderId="1" xfId="0" applyNumberFormat="1" applyFont="1" applyFill="1" applyBorder="1" applyAlignment="1">
      <alignment horizontal="center"/>
    </xf>
    <xf numFmtId="0" fontId="3" fillId="0" borderId="0" xfId="0" applyFont="1" applyFill="1" applyBorder="1" applyAlignment="1">
      <alignment vertical="justify"/>
    </xf>
    <xf numFmtId="14" fontId="4" fillId="0" borderId="0" xfId="0" applyNumberFormat="1" applyFont="1" applyAlignment="1">
      <alignment horizontal="left"/>
    </xf>
    <xf numFmtId="0" fontId="38" fillId="0" borderId="0" xfId="0" applyFont="1" applyFill="1" applyAlignment="1">
      <alignment horizontal="center"/>
    </xf>
    <xf numFmtId="0" fontId="39" fillId="0" borderId="0" xfId="0" applyFont="1" applyFill="1"/>
    <xf numFmtId="0" fontId="38" fillId="0" borderId="0" xfId="0" applyFont="1" applyFill="1"/>
    <xf numFmtId="0" fontId="38" fillId="0" borderId="0" xfId="0" applyFont="1" applyFill="1" applyAlignment="1">
      <alignment horizontal="left"/>
    </xf>
    <xf numFmtId="0" fontId="38" fillId="0" borderId="13" xfId="0" applyFont="1" applyFill="1" applyBorder="1" applyAlignment="1">
      <alignment horizontal="center"/>
    </xf>
    <xf numFmtId="0" fontId="39" fillId="0" borderId="0" xfId="0" applyFont="1" applyFill="1" applyBorder="1"/>
    <xf numFmtId="0" fontId="38" fillId="0" borderId="6" xfId="0" applyFont="1" applyFill="1" applyBorder="1" applyAlignment="1">
      <alignment horizontal="center" vertical="justify"/>
    </xf>
    <xf numFmtId="0" fontId="38" fillId="0" borderId="6" xfId="0" applyFont="1" applyBorder="1" applyAlignment="1">
      <alignment horizontal="center" vertical="justify"/>
    </xf>
    <xf numFmtId="164" fontId="38" fillId="0" borderId="2" xfId="2" applyFont="1" applyBorder="1" applyAlignment="1">
      <alignment horizontal="center"/>
    </xf>
    <xf numFmtId="164" fontId="38" fillId="0" borderId="13" xfId="2" applyFont="1" applyBorder="1" applyAlignment="1">
      <alignment horizontal="center"/>
    </xf>
    <xf numFmtId="0" fontId="38" fillId="0" borderId="13" xfId="0" applyFont="1" applyFill="1" applyBorder="1" applyAlignment="1">
      <alignment horizontal="center" vertical="justify"/>
    </xf>
    <xf numFmtId="0" fontId="38" fillId="0" borderId="13" xfId="0" applyFont="1" applyFill="1" applyBorder="1" applyAlignment="1">
      <alignment vertical="justify"/>
    </xf>
    <xf numFmtId="164" fontId="38" fillId="0" borderId="13" xfId="0" applyNumberFormat="1" applyFont="1" applyBorder="1" applyAlignment="1">
      <alignment horizontal="center" vertical="justify"/>
    </xf>
    <xf numFmtId="164" fontId="38" fillId="0" borderId="13" xfId="0" applyNumberFormat="1" applyFont="1" applyBorder="1" applyAlignment="1">
      <alignment horizontal="center"/>
    </xf>
    <xf numFmtId="0" fontId="39" fillId="0" borderId="13" xfId="0" applyFont="1" applyFill="1" applyBorder="1"/>
    <xf numFmtId="0" fontId="38" fillId="0" borderId="13" xfId="1" applyFont="1" applyBorder="1" applyAlignment="1" applyProtection="1">
      <alignment horizontal="justify"/>
    </xf>
    <xf numFmtId="164" fontId="38" fillId="0" borderId="2" xfId="0" applyNumberFormat="1" applyFont="1" applyBorder="1" applyAlignment="1">
      <alignment horizontal="center"/>
    </xf>
    <xf numFmtId="164" fontId="38" fillId="0" borderId="13" xfId="2" applyFont="1" applyBorder="1" applyAlignment="1">
      <alignment horizontal="center" vertical="justify"/>
    </xf>
    <xf numFmtId="164" fontId="39" fillId="0" borderId="0" xfId="2" applyFont="1" applyFill="1"/>
    <xf numFmtId="49" fontId="38" fillId="0" borderId="13" xfId="0" applyNumberFormat="1" applyFont="1" applyFill="1" applyBorder="1" applyAlignment="1">
      <alignment horizontal="center"/>
    </xf>
    <xf numFmtId="0" fontId="38" fillId="0" borderId="13" xfId="1" applyFont="1" applyBorder="1" applyAlignment="1" applyProtection="1">
      <alignment horizontal="center"/>
    </xf>
    <xf numFmtId="0" fontId="40" fillId="0" borderId="13" xfId="0" applyFont="1" applyFill="1" applyBorder="1" applyAlignment="1" applyProtection="1">
      <alignment horizontal="justify" vertical="top"/>
      <protection locked="0"/>
    </xf>
    <xf numFmtId="0" fontId="41" fillId="0" borderId="2" xfId="0" applyFont="1" applyFill="1" applyBorder="1" applyAlignment="1" applyProtection="1">
      <alignment horizontal="justify" vertical="top"/>
      <protection locked="0"/>
    </xf>
    <xf numFmtId="164" fontId="39" fillId="0" borderId="13" xfId="2" applyFont="1" applyFill="1" applyBorder="1" applyAlignment="1" applyProtection="1">
      <alignment wrapText="1"/>
    </xf>
    <xf numFmtId="164" fontId="39" fillId="0" borderId="13" xfId="2" applyFont="1" applyBorder="1" applyAlignment="1">
      <alignment horizontal="center"/>
    </xf>
    <xf numFmtId="164" fontId="39" fillId="0" borderId="13" xfId="2" applyFont="1" applyFill="1" applyBorder="1"/>
    <xf numFmtId="0" fontId="41" fillId="0" borderId="1" xfId="0" applyFont="1" applyFill="1" applyBorder="1" applyAlignment="1" applyProtection="1">
      <alignment horizontal="justify" vertical="top"/>
      <protection locked="0"/>
    </xf>
    <xf numFmtId="164" fontId="39" fillId="0" borderId="6" xfId="2" applyFont="1" applyFill="1" applyBorder="1" applyAlignment="1" applyProtection="1">
      <alignment wrapText="1"/>
    </xf>
    <xf numFmtId="164" fontId="39" fillId="0" borderId="6" xfId="2" applyFont="1" applyBorder="1" applyAlignment="1">
      <alignment horizontal="center"/>
    </xf>
    <xf numFmtId="164" fontId="39" fillId="0" borderId="0" xfId="0" applyNumberFormat="1" applyFont="1" applyFill="1"/>
    <xf numFmtId="0" fontId="39" fillId="0" borderId="13" xfId="0" applyFont="1" applyFill="1" applyBorder="1" applyAlignment="1">
      <alignment horizontal="center"/>
    </xf>
    <xf numFmtId="0" fontId="39" fillId="0" borderId="0" xfId="0" applyFont="1" applyFill="1" applyAlignment="1">
      <alignment horizontal="center"/>
    </xf>
    <xf numFmtId="0" fontId="40" fillId="0" borderId="0" xfId="0" applyFont="1" applyFill="1"/>
    <xf numFmtId="164" fontId="7" fillId="0" borderId="0" xfId="2" applyFont="1" applyAlignment="1">
      <alignment horizontal="centerContinuous" vertical="center"/>
    </xf>
    <xf numFmtId="0" fontId="14" fillId="0" borderId="34" xfId="0" applyFont="1" applyBorder="1" applyAlignment="1">
      <alignment horizontal="center"/>
    </xf>
    <xf numFmtId="0" fontId="42" fillId="0" borderId="13" xfId="0" applyFont="1" applyBorder="1" applyAlignment="1">
      <alignment vertical="top" wrapText="1"/>
    </xf>
    <xf numFmtId="0" fontId="42" fillId="0" borderId="13" xfId="0" applyFont="1" applyFill="1" applyBorder="1" applyAlignment="1">
      <alignment vertical="top" wrapText="1"/>
    </xf>
    <xf numFmtId="0" fontId="3" fillId="0" borderId="1" xfId="0" applyFont="1" applyFill="1" applyBorder="1" applyAlignment="1">
      <alignment vertical="justify"/>
    </xf>
    <xf numFmtId="4" fontId="3" fillId="0" borderId="8"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8" xfId="0" applyNumberFormat="1" applyFont="1" applyFill="1" applyBorder="1" applyAlignment="1">
      <alignment horizontal="center"/>
    </xf>
    <xf numFmtId="4" fontId="3" fillId="0" borderId="0" xfId="0" applyNumberFormat="1" applyFont="1" applyFill="1" applyBorder="1" applyAlignment="1">
      <alignment horizontal="center"/>
    </xf>
    <xf numFmtId="49" fontId="3" fillId="0" borderId="0" xfId="0" applyNumberFormat="1" applyFont="1" applyFill="1" applyBorder="1" applyAlignment="1">
      <alignment horizontal="center"/>
    </xf>
    <xf numFmtId="4" fontId="3" fillId="0" borderId="4" xfId="0" applyNumberFormat="1" applyFont="1" applyFill="1" applyBorder="1" applyAlignment="1">
      <alignment horizontal="center"/>
    </xf>
    <xf numFmtId="49" fontId="3" fillId="0" borderId="6" xfId="0" applyNumberFormat="1" applyFont="1" applyFill="1" applyBorder="1" applyAlignment="1">
      <alignment horizontal="center"/>
    </xf>
    <xf numFmtId="0" fontId="3" fillId="0" borderId="2" xfId="0" applyFont="1" applyFill="1" applyBorder="1" applyAlignment="1">
      <alignment vertical="justify"/>
    </xf>
    <xf numFmtId="4" fontId="3" fillId="0" borderId="6"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2" xfId="0" applyNumberFormat="1" applyFont="1" applyFill="1" applyBorder="1" applyAlignment="1">
      <alignment horizontal="center"/>
    </xf>
    <xf numFmtId="0" fontId="3" fillId="0" borderId="6" xfId="0" applyFont="1" applyFill="1" applyBorder="1" applyAlignment="1">
      <alignment vertical="justify"/>
    </xf>
    <xf numFmtId="4" fontId="3" fillId="0" borderId="5" xfId="0" applyNumberFormat="1" applyFont="1" applyFill="1" applyBorder="1" applyAlignment="1">
      <alignment horizontal="center"/>
    </xf>
    <xf numFmtId="4" fontId="3" fillId="0" borderId="7" xfId="0" applyNumberFormat="1" applyFont="1" applyFill="1" applyBorder="1" applyAlignment="1">
      <alignment horizontal="center"/>
    </xf>
    <xf numFmtId="49" fontId="3" fillId="0" borderId="6" xfId="2" applyNumberFormat="1" applyFont="1" applyFill="1" applyBorder="1" applyAlignment="1"/>
    <xf numFmtId="49" fontId="3" fillId="0" borderId="28" xfId="2" applyNumberFormat="1" applyFont="1" applyFill="1" applyBorder="1" applyAlignment="1"/>
    <xf numFmtId="0" fontId="3" fillId="0" borderId="28" xfId="0" applyFont="1" applyFill="1" applyBorder="1" applyAlignment="1">
      <alignment vertical="justify"/>
    </xf>
    <xf numFmtId="0" fontId="3" fillId="0" borderId="1" xfId="0" applyFont="1" applyFill="1" applyBorder="1" applyAlignment="1"/>
    <xf numFmtId="49" fontId="3" fillId="0" borderId="1" xfId="2" applyNumberFormat="1" applyFont="1" applyFill="1" applyBorder="1" applyAlignment="1"/>
    <xf numFmtId="0" fontId="3" fillId="0" borderId="0" xfId="0" applyFont="1" applyFill="1" applyBorder="1" applyAlignment="1"/>
    <xf numFmtId="164" fontId="3" fillId="0" borderId="2" xfId="2" applyFont="1" applyFill="1" applyBorder="1"/>
    <xf numFmtId="164" fontId="3" fillId="0" borderId="28" xfId="2" applyFont="1" applyFill="1" applyBorder="1"/>
    <xf numFmtId="0" fontId="3" fillId="0" borderId="1" xfId="0" applyFont="1" applyFill="1" applyBorder="1" applyAlignment="1">
      <alignment horizontal="center"/>
    </xf>
    <xf numFmtId="49" fontId="3" fillId="0" borderId="2" xfId="2" applyNumberFormat="1" applyFont="1" applyFill="1" applyBorder="1" applyAlignment="1"/>
    <xf numFmtId="0" fontId="3" fillId="0" borderId="4" xfId="0" applyFont="1" applyFill="1" applyBorder="1" applyAlignment="1">
      <alignment horizontal="center"/>
    </xf>
    <xf numFmtId="49" fontId="3" fillId="0" borderId="6" xfId="2" applyNumberFormat="1" applyFont="1" applyFill="1" applyBorder="1" applyAlignment="1">
      <alignment vertical="justify"/>
    </xf>
    <xf numFmtId="49" fontId="3" fillId="0" borderId="1" xfId="2" applyNumberFormat="1" applyFont="1" applyFill="1" applyBorder="1" applyAlignment="1">
      <alignment vertical="justify"/>
    </xf>
    <xf numFmtId="0" fontId="3" fillId="0" borderId="0" xfId="0" applyFont="1" applyFill="1" applyBorder="1" applyAlignment="1">
      <alignment horizontal="center"/>
    </xf>
    <xf numFmtId="0" fontId="3" fillId="0" borderId="2" xfId="0" applyFont="1" applyFill="1" applyBorder="1" applyAlignment="1">
      <alignment horizontal="center"/>
    </xf>
    <xf numFmtId="49" fontId="3" fillId="0" borderId="7" xfId="2" applyNumberFormat="1" applyFont="1" applyFill="1" applyBorder="1" applyAlignment="1"/>
    <xf numFmtId="164" fontId="3" fillId="0" borderId="1" xfId="2" applyFont="1" applyFill="1" applyBorder="1"/>
    <xf numFmtId="0" fontId="3" fillId="0" borderId="4" xfId="0" applyFont="1" applyFill="1" applyBorder="1" applyAlignment="1"/>
    <xf numFmtId="49" fontId="3" fillId="0" borderId="8" xfId="2" applyNumberFormat="1" applyFont="1" applyFill="1" applyBorder="1" applyAlignment="1"/>
    <xf numFmtId="4" fontId="3" fillId="0" borderId="9" xfId="0" applyNumberFormat="1" applyFont="1" applyFill="1" applyBorder="1" applyAlignment="1">
      <alignment horizontal="center"/>
    </xf>
    <xf numFmtId="0" fontId="3" fillId="0" borderId="7" xfId="0" applyFont="1" applyFill="1" applyBorder="1" applyAlignment="1">
      <alignment vertical="justify"/>
    </xf>
    <xf numFmtId="49" fontId="3" fillId="0" borderId="28" xfId="0" applyNumberFormat="1" applyFont="1" applyFill="1" applyBorder="1" applyAlignment="1">
      <alignment horizontal="center"/>
    </xf>
    <xf numFmtId="49" fontId="3" fillId="0" borderId="9" xfId="0" applyNumberFormat="1" applyFont="1" applyFill="1" applyBorder="1" applyAlignment="1">
      <alignment horizontal="center"/>
    </xf>
    <xf numFmtId="49" fontId="3" fillId="0" borderId="32" xfId="0" applyNumberFormat="1" applyFont="1" applyFill="1" applyBorder="1" applyAlignment="1">
      <alignment horizontal="center"/>
    </xf>
    <xf numFmtId="0" fontId="3" fillId="0" borderId="6" xfId="0" applyFont="1" applyFill="1" applyBorder="1" applyAlignment="1"/>
    <xf numFmtId="49" fontId="3" fillId="0" borderId="35" xfId="0" applyNumberFormat="1" applyFont="1" applyFill="1" applyBorder="1" applyAlignment="1">
      <alignment horizontal="center"/>
    </xf>
    <xf numFmtId="0" fontId="3" fillId="0" borderId="2" xfId="0" applyFont="1" applyFill="1" applyBorder="1" applyAlignment="1"/>
    <xf numFmtId="164" fontId="3" fillId="0" borderId="35" xfId="2" applyFont="1" applyFill="1" applyBorder="1"/>
    <xf numFmtId="0" fontId="3" fillId="0" borderId="8" xfId="0" applyFont="1" applyFill="1" applyBorder="1" applyAlignment="1"/>
    <xf numFmtId="0" fontId="0" fillId="0" borderId="7" xfId="0" applyBorder="1" applyAlignment="1">
      <alignment horizontal="left" vertical="justify"/>
    </xf>
    <xf numFmtId="0" fontId="3" fillId="0" borderId="13" xfId="0" applyFont="1" applyFill="1" applyBorder="1" applyAlignment="1">
      <alignment vertical="justify"/>
    </xf>
    <xf numFmtId="0" fontId="0" fillId="0" borderId="6" xfId="0" applyBorder="1"/>
    <xf numFmtId="164" fontId="0" fillId="0" borderId="6" xfId="2" applyFont="1" applyBorder="1" applyAlignment="1">
      <alignment horizontal="center"/>
    </xf>
    <xf numFmtId="49" fontId="0" fillId="0" borderId="32" xfId="2" applyNumberFormat="1" applyFont="1" applyBorder="1" applyAlignment="1">
      <alignment horizontal="center"/>
    </xf>
    <xf numFmtId="164" fontId="3" fillId="6" borderId="32" xfId="2" applyFont="1" applyFill="1" applyBorder="1"/>
    <xf numFmtId="164" fontId="16" fillId="0" borderId="0" xfId="2" applyFont="1" applyFill="1" applyAlignment="1">
      <alignment horizontal="center"/>
    </xf>
    <xf numFmtId="164" fontId="3" fillId="6" borderId="6" xfId="2" applyFont="1" applyFill="1" applyBorder="1" applyAlignment="1">
      <alignment horizontal="right"/>
    </xf>
    <xf numFmtId="164" fontId="3" fillId="6" borderId="28" xfId="2" applyFont="1" applyFill="1" applyBorder="1" applyAlignment="1">
      <alignment horizontal="right"/>
    </xf>
    <xf numFmtId="164" fontId="3" fillId="6" borderId="1" xfId="2" applyFont="1" applyFill="1" applyBorder="1" applyAlignment="1">
      <alignment horizontal="right"/>
    </xf>
    <xf numFmtId="164" fontId="3" fillId="6" borderId="2" xfId="2" applyFont="1" applyFill="1" applyBorder="1"/>
    <xf numFmtId="164" fontId="3" fillId="6" borderId="35" xfId="2" applyFont="1" applyFill="1" applyBorder="1"/>
    <xf numFmtId="164" fontId="3" fillId="6" borderId="28" xfId="2" applyFont="1" applyFill="1" applyBorder="1" applyAlignment="1">
      <alignment horizontal="center"/>
    </xf>
    <xf numFmtId="164" fontId="3" fillId="6" borderId="28" xfId="2" applyFont="1" applyFill="1" applyBorder="1"/>
    <xf numFmtId="164" fontId="3" fillId="6" borderId="1" xfId="2" applyFont="1" applyFill="1" applyBorder="1"/>
    <xf numFmtId="164" fontId="52" fillId="6" borderId="1" xfId="2" applyFont="1" applyFill="1" applyBorder="1"/>
    <xf numFmtId="164" fontId="52" fillId="6" borderId="2" xfId="2" applyFont="1" applyFill="1" applyBorder="1"/>
    <xf numFmtId="0" fontId="0" fillId="0" borderId="0" xfId="0" applyBorder="1"/>
    <xf numFmtId="0" fontId="0" fillId="0" borderId="0" xfId="0" applyBorder="1" applyAlignment="1">
      <alignment vertical="justify"/>
    </xf>
    <xf numFmtId="0" fontId="0" fillId="0" borderId="4" xfId="0" applyBorder="1"/>
    <xf numFmtId="0" fontId="0" fillId="0" borderId="4" xfId="0" applyBorder="1" applyAlignment="1">
      <alignment vertical="justify"/>
    </xf>
    <xf numFmtId="0" fontId="0" fillId="0" borderId="8" xfId="0" applyBorder="1"/>
    <xf numFmtId="0" fontId="0" fillId="0" borderId="8" xfId="0" applyBorder="1" applyAlignment="1">
      <alignment vertical="justify"/>
    </xf>
    <xf numFmtId="0" fontId="0" fillId="0" borderId="3" xfId="0" applyBorder="1" applyAlignment="1">
      <alignment vertical="justify"/>
    </xf>
    <xf numFmtId="4" fontId="3" fillId="0" borderId="33" xfId="0" applyNumberFormat="1" applyFont="1" applyFill="1" applyBorder="1" applyAlignment="1">
      <alignment horizontal="center"/>
    </xf>
    <xf numFmtId="49" fontId="3" fillId="0" borderId="13" xfId="0" applyNumberFormat="1" applyFont="1" applyFill="1" applyBorder="1" applyAlignment="1">
      <alignment horizontal="center"/>
    </xf>
    <xf numFmtId="49" fontId="3" fillId="0" borderId="33" xfId="0" applyNumberFormat="1" applyFont="1" applyFill="1" applyBorder="1" applyAlignment="1">
      <alignment horizontal="center"/>
    </xf>
    <xf numFmtId="43" fontId="0" fillId="0" borderId="0" xfId="0" applyNumberFormat="1" applyFill="1"/>
    <xf numFmtId="164" fontId="16" fillId="0" borderId="0" xfId="0" applyNumberFormat="1" applyFont="1"/>
    <xf numFmtId="0" fontId="14" fillId="0" borderId="28" xfId="0" applyFont="1" applyBorder="1" applyAlignment="1">
      <alignment horizontal="center"/>
    </xf>
    <xf numFmtId="43" fontId="3" fillId="0" borderId="0" xfId="0" applyNumberFormat="1" applyFont="1" applyFill="1"/>
    <xf numFmtId="164" fontId="3" fillId="0" borderId="0" xfId="2" applyFont="1" applyFill="1" applyAlignment="1">
      <alignment horizontal="center"/>
    </xf>
    <xf numFmtId="164" fontId="53" fillId="0" borderId="0" xfId="2" applyFont="1" applyFill="1"/>
    <xf numFmtId="164" fontId="1" fillId="0" borderId="0" xfId="2" applyFont="1"/>
    <xf numFmtId="43" fontId="20" fillId="0" borderId="0" xfId="0" applyNumberFormat="1" applyFont="1" applyFill="1"/>
    <xf numFmtId="164" fontId="3" fillId="6" borderId="32" xfId="2" applyFont="1" applyFill="1" applyBorder="1" applyAlignment="1">
      <alignment horizontal="center"/>
    </xf>
    <xf numFmtId="164" fontId="3" fillId="6" borderId="0" xfId="2" applyFont="1" applyFill="1" applyBorder="1"/>
    <xf numFmtId="164" fontId="3" fillId="6" borderId="4" xfId="2" applyFont="1" applyFill="1" applyBorder="1"/>
    <xf numFmtId="164" fontId="3" fillId="6" borderId="8" xfId="2" applyFont="1" applyFill="1" applyBorder="1"/>
    <xf numFmtId="164" fontId="3" fillId="0" borderId="9" xfId="2" applyFont="1" applyBorder="1"/>
    <xf numFmtId="0" fontId="15" fillId="0" borderId="0" xfId="0" applyFont="1" applyBorder="1" applyAlignment="1">
      <alignment horizontal="left"/>
    </xf>
    <xf numFmtId="0" fontId="14" fillId="0" borderId="30" xfId="0" applyFont="1" applyBorder="1"/>
    <xf numFmtId="0" fontId="3" fillId="0" borderId="29" xfId="0" applyFont="1" applyFill="1" applyBorder="1" applyAlignment="1"/>
    <xf numFmtId="49" fontId="0" fillId="0" borderId="2" xfId="2" applyNumberFormat="1" applyFont="1" applyBorder="1" applyAlignment="1">
      <alignment horizontal="center"/>
    </xf>
    <xf numFmtId="49" fontId="3" fillId="0" borderId="35" xfId="2" applyNumberFormat="1" applyFont="1" applyBorder="1" applyAlignment="1">
      <alignment horizontal="center"/>
    </xf>
    <xf numFmtId="0" fontId="3" fillId="6" borderId="0" xfId="0" applyFont="1" applyFill="1" applyBorder="1"/>
    <xf numFmtId="43" fontId="0" fillId="0" borderId="0" xfId="0" applyNumberFormat="1"/>
    <xf numFmtId="164" fontId="14" fillId="0" borderId="0" xfId="2" applyFont="1" applyBorder="1" applyAlignment="1">
      <alignment horizontal="left"/>
    </xf>
    <xf numFmtId="165" fontId="20" fillId="0" borderId="0" xfId="0" applyNumberFormat="1" applyFont="1" applyFill="1"/>
    <xf numFmtId="165" fontId="3" fillId="0" borderId="0" xfId="0" applyNumberFormat="1" applyFont="1" applyFill="1"/>
    <xf numFmtId="49" fontId="3" fillId="0" borderId="0" xfId="2" applyNumberFormat="1" applyFont="1" applyFill="1" applyBorder="1" applyAlignment="1"/>
    <xf numFmtId="49" fontId="3" fillId="0" borderId="4" xfId="2" applyNumberFormat="1" applyFont="1" applyFill="1" applyBorder="1" applyAlignment="1"/>
    <xf numFmtId="0" fontId="0" fillId="0" borderId="13" xfId="0" applyBorder="1" applyAlignment="1">
      <alignment vertical="justify"/>
    </xf>
    <xf numFmtId="4" fontId="3" fillId="0" borderId="13" xfId="0" applyNumberFormat="1" applyFont="1" applyFill="1" applyBorder="1" applyAlignment="1">
      <alignment horizontal="center"/>
    </xf>
    <xf numFmtId="0" fontId="3" fillId="0" borderId="33" xfId="0" applyFont="1" applyFill="1" applyBorder="1" applyAlignment="1">
      <alignment vertical="justify"/>
    </xf>
    <xf numFmtId="164" fontId="52" fillId="6" borderId="13" xfId="2" applyFont="1" applyFill="1" applyBorder="1"/>
    <xf numFmtId="164" fontId="20" fillId="0" borderId="0" xfId="2" applyFont="1" applyFill="1" applyBorder="1"/>
    <xf numFmtId="49" fontId="7" fillId="0" borderId="0" xfId="0" applyNumberFormat="1" applyFont="1"/>
    <xf numFmtId="164" fontId="32" fillId="0" borderId="0" xfId="2" applyFont="1" applyFill="1"/>
    <xf numFmtId="0" fontId="3" fillId="0" borderId="28" xfId="0" applyFont="1" applyFill="1" applyBorder="1" applyAlignment="1"/>
    <xf numFmtId="164" fontId="3" fillId="6" borderId="29" xfId="2" applyFont="1" applyFill="1" applyBorder="1"/>
    <xf numFmtId="164" fontId="0" fillId="0" borderId="7" xfId="2" applyFont="1" applyBorder="1" applyAlignment="1">
      <alignment horizontal="center"/>
    </xf>
    <xf numFmtId="49" fontId="0" fillId="0" borderId="0" xfId="2" applyNumberFormat="1" applyFont="1" applyBorder="1" applyAlignment="1">
      <alignment horizontal="center"/>
    </xf>
    <xf numFmtId="49" fontId="0" fillId="0" borderId="7" xfId="2" applyNumberFormat="1" applyFont="1" applyBorder="1" applyAlignment="1">
      <alignment horizontal="center"/>
    </xf>
    <xf numFmtId="164" fontId="0" fillId="0" borderId="0" xfId="2" applyFont="1" applyBorder="1" applyAlignment="1">
      <alignment horizontal="center"/>
    </xf>
    <xf numFmtId="164" fontId="3" fillId="6" borderId="0" xfId="2" applyFont="1" applyFill="1" applyBorder="1" applyAlignment="1">
      <alignment horizontal="right"/>
    </xf>
    <xf numFmtId="164" fontId="0" fillId="0" borderId="4" xfId="2" applyFont="1" applyBorder="1" applyAlignment="1">
      <alignment horizontal="center"/>
    </xf>
    <xf numFmtId="49" fontId="0" fillId="0" borderId="4" xfId="2" applyNumberFormat="1" applyFont="1" applyBorder="1" applyAlignment="1">
      <alignment horizontal="center"/>
    </xf>
    <xf numFmtId="49" fontId="3" fillId="0" borderId="4" xfId="2" applyNumberFormat="1" applyFont="1" applyBorder="1" applyAlignment="1">
      <alignment horizontal="center"/>
    </xf>
    <xf numFmtId="164" fontId="3" fillId="6" borderId="4" xfId="2" applyFont="1" applyFill="1" applyBorder="1" applyAlignment="1">
      <alignment horizontal="right"/>
    </xf>
    <xf numFmtId="164" fontId="0" fillId="0" borderId="8" xfId="2" applyFont="1" applyBorder="1" applyAlignment="1">
      <alignment horizontal="center"/>
    </xf>
    <xf numFmtId="49" fontId="0" fillId="0" borderId="8" xfId="2" applyNumberFormat="1" applyFont="1" applyBorder="1" applyAlignment="1">
      <alignment horizontal="center"/>
    </xf>
    <xf numFmtId="164" fontId="3" fillId="6" borderId="8" xfId="2" applyFont="1" applyFill="1" applyBorder="1" applyAlignment="1">
      <alignment horizontal="right"/>
    </xf>
    <xf numFmtId="0" fontId="29" fillId="0" borderId="0" xfId="0" applyFont="1" applyAlignment="1">
      <alignment horizontal="center"/>
    </xf>
    <xf numFmtId="0" fontId="10" fillId="0" borderId="0" xfId="0" applyFont="1"/>
    <xf numFmtId="0" fontId="4" fillId="0" borderId="0" xfId="1" applyFont="1" applyBorder="1" applyAlignment="1" applyProtection="1">
      <alignment horizontal="justify"/>
    </xf>
    <xf numFmtId="0" fontId="7" fillId="0" borderId="0" xfId="1" applyFont="1" applyBorder="1" applyAlignment="1" applyProtection="1">
      <alignment horizontal="justify"/>
    </xf>
    <xf numFmtId="0" fontId="10" fillId="0" borderId="0" xfId="0" applyFont="1" applyBorder="1" applyAlignment="1">
      <alignment horizontal="justify"/>
    </xf>
    <xf numFmtId="164" fontId="7" fillId="0" borderId="0" xfId="0" applyNumberFormat="1" applyFont="1"/>
    <xf numFmtId="49" fontId="54" fillId="0" borderId="0" xfId="1" applyNumberFormat="1" applyFont="1" applyAlignment="1" applyProtection="1">
      <alignment horizontal="center"/>
    </xf>
    <xf numFmtId="2" fontId="8" fillId="0" borderId="0" xfId="0" applyNumberFormat="1" applyFont="1" applyAlignment="1">
      <alignment horizontal="centerContinuous" vertical="center"/>
    </xf>
    <xf numFmtId="4" fontId="0" fillId="0" borderId="0" xfId="0" applyNumberFormat="1" applyAlignment="1">
      <alignment horizontal="centerContinuous" vertical="center"/>
    </xf>
    <xf numFmtId="49" fontId="0" fillId="0" borderId="0" xfId="0" applyNumberFormat="1" applyAlignment="1">
      <alignment horizontal="centerContinuous" vertical="center"/>
    </xf>
    <xf numFmtId="0" fontId="5" fillId="5" borderId="36" xfId="0" applyFont="1" applyFill="1" applyBorder="1" applyAlignment="1">
      <alignment horizontal="center"/>
    </xf>
    <xf numFmtId="4" fontId="5" fillId="5" borderId="36" xfId="0" applyNumberFormat="1" applyFont="1" applyFill="1" applyBorder="1" applyAlignment="1">
      <alignment horizontal="center"/>
    </xf>
    <xf numFmtId="49" fontId="5" fillId="5" borderId="36" xfId="0" applyNumberFormat="1" applyFont="1" applyFill="1" applyBorder="1" applyAlignment="1">
      <alignment horizontal="center"/>
    </xf>
    <xf numFmtId="4" fontId="5" fillId="5" borderId="37" xfId="0" applyNumberFormat="1" applyFont="1" applyFill="1" applyBorder="1" applyAlignment="1">
      <alignment horizontal="center"/>
    </xf>
    <xf numFmtId="0" fontId="9" fillId="5" borderId="13" xfId="0" applyFont="1" applyFill="1" applyBorder="1"/>
    <xf numFmtId="4" fontId="9" fillId="5" borderId="13" xfId="0" applyNumberFormat="1" applyFont="1" applyFill="1" applyBorder="1"/>
    <xf numFmtId="4" fontId="5" fillId="5" borderId="13" xfId="0" applyNumberFormat="1" applyFont="1" applyFill="1" applyBorder="1" applyAlignment="1">
      <alignment horizontal="justify" vertical="center"/>
    </xf>
    <xf numFmtId="49" fontId="5" fillId="5" borderId="13" xfId="0" applyNumberFormat="1" applyFont="1" applyFill="1" applyBorder="1" applyAlignment="1">
      <alignment horizontal="justify" vertical="center"/>
    </xf>
    <xf numFmtId="4" fontId="9" fillId="5" borderId="38" xfId="0" applyNumberFormat="1" applyFont="1" applyFill="1" applyBorder="1"/>
    <xf numFmtId="4" fontId="0" fillId="0" borderId="13" xfId="0" applyNumberFormat="1" applyBorder="1"/>
    <xf numFmtId="1" fontId="0" fillId="0" borderId="13" xfId="0" applyNumberFormat="1" applyBorder="1" applyAlignment="1">
      <alignment horizontal="center"/>
    </xf>
    <xf numFmtId="49" fontId="0" fillId="0" borderId="13" xfId="0" applyNumberFormat="1" applyBorder="1" applyAlignment="1">
      <alignment horizontal="center"/>
    </xf>
    <xf numFmtId="0" fontId="50" fillId="0" borderId="0" xfId="0" applyFont="1" applyProtection="1"/>
    <xf numFmtId="0" fontId="0" fillId="0" borderId="0" xfId="0" applyProtection="1"/>
    <xf numFmtId="0" fontId="0" fillId="0" borderId="23" xfId="0" applyBorder="1" applyProtection="1"/>
    <xf numFmtId="0" fontId="0" fillId="0" borderId="0" xfId="0" applyBorder="1" applyProtection="1"/>
    <xf numFmtId="0" fontId="4" fillId="2" borderId="5" xfId="0" applyFont="1" applyFill="1" applyBorder="1" applyAlignment="1" applyProtection="1">
      <alignment horizontal="center"/>
    </xf>
    <xf numFmtId="0" fontId="4" fillId="0" borderId="0" xfId="0" applyFont="1" applyAlignment="1" applyProtection="1">
      <alignment horizontal="center" vertical="justify"/>
    </xf>
    <xf numFmtId="0" fontId="16" fillId="7" borderId="17" xfId="0" applyFont="1" applyFill="1" applyBorder="1" applyAlignment="1" applyProtection="1">
      <alignment horizontal="center" vertical="justify"/>
    </xf>
    <xf numFmtId="0" fontId="4" fillId="7" borderId="17" xfId="0" applyFont="1" applyFill="1" applyBorder="1" applyAlignment="1" applyProtection="1">
      <alignment horizontal="center" vertical="justify"/>
    </xf>
    <xf numFmtId="0" fontId="0" fillId="7" borderId="0" xfId="0" applyFill="1" applyProtection="1"/>
    <xf numFmtId="0" fontId="0" fillId="0" borderId="13" xfId="0" applyBorder="1" applyAlignment="1" applyProtection="1">
      <alignment horizontal="center"/>
      <protection locked="0"/>
    </xf>
    <xf numFmtId="0" fontId="0" fillId="2" borderId="13" xfId="0" applyFill="1" applyBorder="1" applyAlignment="1" applyProtection="1">
      <alignment horizontal="center"/>
    </xf>
    <xf numFmtId="0" fontId="0" fillId="0" borderId="0" xfId="0" applyAlignment="1" applyProtection="1">
      <alignment horizontal="center"/>
      <protection locked="0"/>
    </xf>
    <xf numFmtId="0" fontId="0" fillId="0" borderId="0" xfId="0" applyAlignment="1" applyProtection="1">
      <alignment horizontal="center"/>
    </xf>
    <xf numFmtId="0" fontId="7" fillId="0" borderId="13" xfId="0" applyFont="1" applyBorder="1" applyAlignment="1" applyProtection="1">
      <alignment horizontal="center"/>
      <protection locked="0"/>
    </xf>
    <xf numFmtId="0" fontId="0" fillId="0" borderId="0" xfId="0" applyFill="1" applyProtection="1"/>
    <xf numFmtId="0" fontId="5" fillId="0" borderId="23" xfId="0" applyFont="1" applyBorder="1" applyProtection="1"/>
    <xf numFmtId="0" fontId="5" fillId="0" borderId="10" xfId="0" applyFont="1" applyBorder="1" applyAlignment="1" applyProtection="1">
      <alignment horizontal="center"/>
    </xf>
    <xf numFmtId="0" fontId="5" fillId="0" borderId="39" xfId="0" applyFont="1" applyBorder="1" applyAlignment="1" applyProtection="1">
      <alignment horizontal="center"/>
    </xf>
    <xf numFmtId="0" fontId="5" fillId="2" borderId="11" xfId="0" applyFont="1" applyFill="1" applyBorder="1" applyAlignment="1" applyProtection="1">
      <alignment horizontal="center"/>
    </xf>
    <xf numFmtId="0" fontId="5" fillId="0" borderId="0" xfId="0" applyFont="1" applyAlignment="1" applyProtection="1">
      <alignment horizontal="center"/>
    </xf>
    <xf numFmtId="0" fontId="5" fillId="2" borderId="23" xfId="0" applyFont="1" applyFill="1" applyBorder="1" applyAlignment="1" applyProtection="1">
      <alignment horizontal="center"/>
    </xf>
    <xf numFmtId="0" fontId="4" fillId="0" borderId="17"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Border="1" applyProtection="1"/>
    <xf numFmtId="0" fontId="0" fillId="0" borderId="11" xfId="0" applyBorder="1" applyProtection="1"/>
    <xf numFmtId="0" fontId="7" fillId="0" borderId="0" xfId="0" applyFont="1" applyFill="1" applyProtection="1"/>
    <xf numFmtId="0" fontId="0" fillId="0" borderId="0" xfId="0" applyProtection="1">
      <protection locked="0"/>
    </xf>
    <xf numFmtId="0" fontId="4" fillId="0" borderId="0" xfId="0" applyFont="1" applyProtection="1">
      <protection locked="0"/>
    </xf>
    <xf numFmtId="0" fontId="0" fillId="0" borderId="0" xfId="0" applyBorder="1" applyAlignment="1" applyProtection="1">
      <alignment horizontal="center"/>
      <protection locked="0"/>
    </xf>
    <xf numFmtId="0" fontId="4" fillId="0" borderId="0" xfId="0" applyFont="1" applyAlignment="1" applyProtection="1">
      <alignment horizontal="center"/>
    </xf>
    <xf numFmtId="0" fontId="4" fillId="0" borderId="0" xfId="0" applyFont="1" applyAlignment="1">
      <alignment horizontal="center"/>
    </xf>
    <xf numFmtId="0" fontId="16" fillId="0" borderId="0" xfId="0" applyFont="1" applyAlignment="1">
      <alignment horizontal="center"/>
    </xf>
    <xf numFmtId="164" fontId="0" fillId="0" borderId="0" xfId="0" applyNumberFormat="1" applyFill="1"/>
    <xf numFmtId="4" fontId="14" fillId="6" borderId="1" xfId="0" applyNumberFormat="1" applyFont="1" applyFill="1" applyBorder="1"/>
    <xf numFmtId="164" fontId="3" fillId="6" borderId="0" xfId="2" applyFont="1" applyFill="1"/>
    <xf numFmtId="0" fontId="19" fillId="6" borderId="13" xfId="0" applyFont="1" applyFill="1" applyBorder="1" applyAlignment="1">
      <alignment horizontal="center" vertical="justify"/>
    </xf>
    <xf numFmtId="164" fontId="16" fillId="8" borderId="13" xfId="0" applyNumberFormat="1" applyFont="1" applyFill="1" applyBorder="1" applyAlignment="1">
      <alignment horizontal="center"/>
    </xf>
    <xf numFmtId="0" fontId="4" fillId="0" borderId="0" xfId="1" applyFont="1" applyBorder="1" applyAlignment="1" applyProtection="1">
      <alignment horizontal="left"/>
    </xf>
    <xf numFmtId="0" fontId="8" fillId="0" borderId="0" xfId="0" applyFont="1" applyBorder="1" applyAlignment="1">
      <alignment horizontal="justify"/>
    </xf>
    <xf numFmtId="4" fontId="3" fillId="0" borderId="0" xfId="0" applyNumberFormat="1" applyFont="1"/>
    <xf numFmtId="0" fontId="1" fillId="0" borderId="13" xfId="1" applyFont="1" applyBorder="1" applyAlignment="1" applyProtection="1">
      <alignment horizontal="justify"/>
    </xf>
    <xf numFmtId="0" fontId="1" fillId="0" borderId="13" xfId="0" applyFont="1" applyBorder="1"/>
    <xf numFmtId="41" fontId="20" fillId="0" borderId="0" xfId="3" applyFont="1" applyFill="1"/>
    <xf numFmtId="41" fontId="20" fillId="0" borderId="0" xfId="0" applyNumberFormat="1" applyFont="1" applyFill="1"/>
    <xf numFmtId="0" fontId="4" fillId="0" borderId="0" xfId="0" applyFont="1" applyFill="1" applyAlignment="1">
      <alignment horizontal="center"/>
    </xf>
    <xf numFmtId="0" fontId="16" fillId="10" borderId="13" xfId="0" applyFont="1" applyFill="1" applyBorder="1" applyAlignment="1">
      <alignment horizontal="center"/>
    </xf>
    <xf numFmtId="164" fontId="16" fillId="10" borderId="2" xfId="2" applyFont="1" applyFill="1" applyBorder="1" applyAlignment="1">
      <alignment horizontal="center" vertical="justify"/>
    </xf>
    <xf numFmtId="164" fontId="16" fillId="10" borderId="2" xfId="2" applyFont="1" applyFill="1" applyBorder="1" applyAlignment="1">
      <alignment vertical="justify"/>
    </xf>
    <xf numFmtId="164" fontId="36" fillId="10" borderId="2" xfId="2" applyFont="1" applyFill="1" applyBorder="1" applyAlignment="1">
      <alignment horizontal="center" vertical="justify"/>
    </xf>
    <xf numFmtId="164" fontId="16" fillId="10" borderId="13" xfId="2" applyFont="1" applyFill="1" applyBorder="1" applyAlignment="1">
      <alignment horizontal="center" vertical="justify"/>
    </xf>
    <xf numFmtId="164" fontId="16" fillId="11" borderId="13" xfId="2" applyFont="1" applyFill="1" applyBorder="1" applyAlignment="1">
      <alignment horizontal="center" vertical="justify"/>
    </xf>
    <xf numFmtId="0" fontId="4" fillId="12" borderId="0" xfId="0" applyFont="1" applyFill="1" applyAlignment="1">
      <alignment horizontal="center"/>
    </xf>
    <xf numFmtId="164" fontId="57" fillId="12" borderId="0" xfId="0" applyNumberFormat="1" applyFont="1" applyFill="1" applyAlignment="1">
      <alignment horizontal="center"/>
    </xf>
    <xf numFmtId="164" fontId="4" fillId="12" borderId="0" xfId="0" applyNumberFormat="1" applyFont="1" applyFill="1" applyAlignment="1">
      <alignment horizontal="center"/>
    </xf>
    <xf numFmtId="164" fontId="1" fillId="12" borderId="0" xfId="2" applyFont="1" applyFill="1"/>
    <xf numFmtId="164" fontId="58" fillId="12" borderId="0" xfId="2" applyFont="1" applyFill="1"/>
    <xf numFmtId="164" fontId="58" fillId="12" borderId="0" xfId="0" applyNumberFormat="1" applyFont="1" applyFill="1"/>
    <xf numFmtId="164" fontId="1" fillId="12" borderId="0" xfId="0" applyNumberFormat="1" applyFont="1" applyFill="1"/>
    <xf numFmtId="0" fontId="1" fillId="0" borderId="0" xfId="0" applyFont="1" applyFill="1"/>
    <xf numFmtId="164" fontId="1" fillId="0" borderId="0" xfId="0" applyNumberFormat="1" applyFont="1" applyFill="1"/>
    <xf numFmtId="164" fontId="1" fillId="0" borderId="0" xfId="2" applyFont="1" applyFill="1"/>
    <xf numFmtId="164" fontId="59" fillId="9" borderId="13" xfId="2" applyFont="1" applyFill="1" applyBorder="1" applyAlignment="1">
      <alignment horizontal="center" vertical="justify"/>
    </xf>
    <xf numFmtId="167" fontId="0" fillId="0" borderId="0" xfId="3" applyNumberFormat="1" applyFont="1"/>
    <xf numFmtId="0" fontId="1" fillId="0" borderId="15" xfId="0" applyFont="1" applyBorder="1"/>
    <xf numFmtId="0" fontId="1" fillId="0" borderId="19" xfId="0" applyFont="1" applyBorder="1" applyAlignment="1">
      <alignment vertical="justify"/>
    </xf>
    <xf numFmtId="41" fontId="3" fillId="0" borderId="0" xfId="3" applyFont="1" applyFill="1"/>
    <xf numFmtId="0" fontId="18" fillId="0" borderId="0" xfId="0" applyFont="1" applyAlignment="1">
      <alignment horizontal="center"/>
    </xf>
    <xf numFmtId="0" fontId="22" fillId="0" borderId="13" xfId="0" applyFont="1" applyBorder="1"/>
    <xf numFmtId="0" fontId="1" fillId="6" borderId="1" xfId="0" applyFont="1" applyFill="1" applyBorder="1"/>
    <xf numFmtId="0" fontId="1" fillId="0" borderId="1" xfId="0" applyFont="1" applyFill="1" applyBorder="1"/>
    <xf numFmtId="164" fontId="1" fillId="0" borderId="0" xfId="2" applyFont="1" applyAlignment="1">
      <alignment horizontal="centerContinuous" vertical="center"/>
    </xf>
    <xf numFmtId="0" fontId="14" fillId="0" borderId="0" xfId="0" applyFont="1" applyAlignment="1">
      <alignment horizontal="center"/>
    </xf>
    <xf numFmtId="168" fontId="14" fillId="0" borderId="0" xfId="3" applyNumberFormat="1" applyFont="1" applyBorder="1"/>
    <xf numFmtId="0" fontId="14" fillId="0" borderId="25" xfId="0" applyFont="1" applyBorder="1" applyAlignment="1">
      <alignment horizontal="center"/>
    </xf>
    <xf numFmtId="15" fontId="1" fillId="0" borderId="0" xfId="0" applyNumberFormat="1" applyFont="1" applyAlignment="1">
      <alignment horizontal="left"/>
    </xf>
    <xf numFmtId="0" fontId="1" fillId="0" borderId="18" xfId="0" applyFont="1" applyBorder="1"/>
    <xf numFmtId="164" fontId="1" fillId="0" borderId="19" xfId="2" applyFont="1" applyBorder="1" applyAlignment="1">
      <alignment horizontal="right" wrapText="1"/>
    </xf>
    <xf numFmtId="43" fontId="4" fillId="12" borderId="0" xfId="0" applyNumberFormat="1" applyFont="1" applyFill="1" applyAlignment="1">
      <alignment horizontal="center"/>
    </xf>
    <xf numFmtId="164" fontId="14" fillId="6" borderId="0" xfId="0" applyNumberFormat="1" applyFont="1" applyFill="1" applyBorder="1"/>
    <xf numFmtId="164" fontId="60" fillId="6" borderId="0" xfId="0" applyNumberFormat="1" applyFont="1" applyFill="1" applyBorder="1"/>
    <xf numFmtId="0" fontId="14" fillId="6" borderId="0" xfId="0" applyFont="1" applyFill="1" applyBorder="1"/>
    <xf numFmtId="43" fontId="4" fillId="0" borderId="0" xfId="0" applyNumberFormat="1" applyFont="1" applyFill="1" applyAlignment="1">
      <alignment horizontal="center"/>
    </xf>
    <xf numFmtId="164" fontId="0" fillId="0" borderId="0" xfId="2" applyFont="1" applyFill="1" applyAlignment="1">
      <alignment horizontal="center"/>
    </xf>
    <xf numFmtId="164" fontId="16" fillId="6" borderId="13" xfId="0" applyNumberFormat="1" applyFont="1" applyFill="1" applyBorder="1" applyAlignment="1">
      <alignment horizontal="center"/>
    </xf>
    <xf numFmtId="164" fontId="55" fillId="6" borderId="13" xfId="0" applyNumberFormat="1" applyFont="1" applyFill="1" applyBorder="1" applyAlignment="1">
      <alignment horizontal="center"/>
    </xf>
    <xf numFmtId="0" fontId="4" fillId="0" borderId="0" xfId="0" applyFont="1" applyFill="1" applyAlignment="1">
      <alignment horizontal="center"/>
    </xf>
    <xf numFmtId="164" fontId="4" fillId="0" borderId="0" xfId="0" applyNumberFormat="1" applyFont="1" applyFill="1" applyAlignment="1">
      <alignment horizontal="center"/>
    </xf>
    <xf numFmtId="0" fontId="3" fillId="6" borderId="0" xfId="0" applyFont="1" applyFill="1" applyBorder="1" applyAlignment="1">
      <alignment vertical="justify"/>
    </xf>
    <xf numFmtId="167" fontId="7" fillId="0" borderId="0" xfId="3" applyNumberFormat="1" applyFont="1"/>
    <xf numFmtId="167" fontId="0" fillId="0" borderId="0" xfId="3" applyNumberFormat="1" applyFont="1" applyFill="1"/>
    <xf numFmtId="43" fontId="0" fillId="8" borderId="0" xfId="0" applyNumberFormat="1" applyFill="1"/>
    <xf numFmtId="164" fontId="0" fillId="8" borderId="0" xfId="2" applyFont="1" applyFill="1"/>
    <xf numFmtId="0" fontId="1" fillId="0" borderId="0" xfId="1" applyFont="1" applyBorder="1" applyAlignment="1" applyProtection="1">
      <alignment horizontal="justify"/>
    </xf>
    <xf numFmtId="43" fontId="19" fillId="0" borderId="13" xfId="4" applyFont="1" applyBorder="1"/>
    <xf numFmtId="43" fontId="22" fillId="0" borderId="13" xfId="4" applyFont="1" applyBorder="1"/>
    <xf numFmtId="43" fontId="3" fillId="0" borderId="13" xfId="4" applyFont="1" applyBorder="1"/>
    <xf numFmtId="0" fontId="0" fillId="10" borderId="13" xfId="0" applyFill="1" applyBorder="1"/>
    <xf numFmtId="0" fontId="0" fillId="10" borderId="13" xfId="0" applyFill="1" applyBorder="1" applyAlignment="1">
      <alignment wrapText="1"/>
    </xf>
    <xf numFmtId="0" fontId="0" fillId="0" borderId="13" xfId="0" applyFill="1" applyBorder="1"/>
    <xf numFmtId="0" fontId="1" fillId="0" borderId="29" xfId="0" applyFont="1" applyBorder="1"/>
    <xf numFmtId="0" fontId="1" fillId="0" borderId="29" xfId="0" applyFont="1" applyBorder="1" applyAlignment="1">
      <alignment vertical="justify"/>
    </xf>
    <xf numFmtId="0" fontId="1" fillId="0" borderId="13" xfId="0" applyFont="1" applyBorder="1" applyAlignment="1">
      <alignment vertical="justify"/>
    </xf>
    <xf numFmtId="0" fontId="40" fillId="6" borderId="13" xfId="0" applyFont="1" applyFill="1" applyBorder="1" applyAlignment="1" applyProtection="1">
      <alignment horizontal="justify" vertical="top"/>
      <protection locked="0"/>
    </xf>
    <xf numFmtId="0" fontId="1" fillId="6" borderId="13" xfId="0" applyFont="1" applyFill="1" applyBorder="1" applyAlignment="1" applyProtection="1">
      <alignment horizontal="justify" vertical="top"/>
      <protection locked="0"/>
    </xf>
    <xf numFmtId="0" fontId="1" fillId="6" borderId="0" xfId="0" applyFont="1" applyFill="1" applyAlignment="1">
      <alignment horizontal="justify" vertical="top"/>
    </xf>
    <xf numFmtId="0" fontId="0" fillId="6" borderId="0" xfId="0" applyFill="1" applyAlignment="1">
      <alignment horizontal="justify" vertical="top"/>
    </xf>
    <xf numFmtId="164" fontId="0" fillId="6" borderId="0" xfId="0" applyNumberFormat="1" applyFill="1" applyAlignment="1">
      <alignment horizontal="justify" vertical="top"/>
    </xf>
    <xf numFmtId="49" fontId="0" fillId="6" borderId="0" xfId="0" applyNumberFormat="1" applyFill="1" applyAlignment="1">
      <alignment horizontal="justify" vertical="top"/>
    </xf>
    <xf numFmtId="0" fontId="7" fillId="0" borderId="13" xfId="1" applyFont="1" applyBorder="1" applyAlignment="1" applyProtection="1">
      <alignment horizontal="center"/>
    </xf>
    <xf numFmtId="43" fontId="7" fillId="0" borderId="0" xfId="0" applyNumberFormat="1" applyFont="1"/>
    <xf numFmtId="0" fontId="29" fillId="0" borderId="0" xfId="0" applyFont="1" applyFill="1" applyAlignment="1"/>
    <xf numFmtId="0" fontId="31" fillId="0" borderId="0" xfId="0" applyFont="1" applyFill="1" applyAlignment="1"/>
    <xf numFmtId="0" fontId="30" fillId="0" borderId="0" xfId="0" applyFont="1" applyFill="1" applyAlignment="1"/>
    <xf numFmtId="0" fontId="10" fillId="0" borderId="0" xfId="0" applyFont="1" applyFill="1" applyAlignment="1"/>
    <xf numFmtId="164" fontId="3" fillId="6" borderId="13" xfId="2" applyFont="1" applyFill="1" applyBorder="1"/>
    <xf numFmtId="12" fontId="5" fillId="0" borderId="0" xfId="0" applyNumberFormat="1" applyFont="1" applyBorder="1" applyAlignment="1">
      <alignment vertical="justify"/>
    </xf>
    <xf numFmtId="12" fontId="8" fillId="0" borderId="0" xfId="0" applyNumberFormat="1" applyFont="1" applyBorder="1" applyAlignment="1">
      <alignment vertical="justify"/>
    </xf>
    <xf numFmtId="12" fontId="8" fillId="0" borderId="0" xfId="0" applyNumberFormat="1" applyFont="1" applyBorder="1" applyAlignment="1">
      <alignment horizontal="center" vertical="justify"/>
    </xf>
    <xf numFmtId="0" fontId="5" fillId="0" borderId="0" xfId="0" applyFont="1" applyBorder="1"/>
    <xf numFmtId="164" fontId="8" fillId="0" borderId="0" xfId="2" applyFont="1" applyBorder="1"/>
    <xf numFmtId="0" fontId="10" fillId="0" borderId="0" xfId="0" applyFont="1" applyBorder="1"/>
    <xf numFmtId="164" fontId="10" fillId="0" borderId="0" xfId="0" applyNumberFormat="1" applyFont="1" applyBorder="1"/>
    <xf numFmtId="164" fontId="0" fillId="0" borderId="0" xfId="0" applyNumberFormat="1" applyBorder="1"/>
    <xf numFmtId="0" fontId="8" fillId="0" borderId="0" xfId="0" applyFont="1" applyBorder="1"/>
    <xf numFmtId="164" fontId="10" fillId="0" borderId="0" xfId="2" applyFont="1" applyBorder="1"/>
    <xf numFmtId="164" fontId="0" fillId="0" borderId="0" xfId="2" applyFont="1" applyBorder="1"/>
    <xf numFmtId="0" fontId="29" fillId="0" borderId="0" xfId="0" applyFont="1" applyBorder="1" applyAlignment="1">
      <alignment horizontal="center"/>
    </xf>
    <xf numFmtId="164" fontId="8" fillId="0" borderId="0" xfId="0" applyNumberFormat="1" applyFont="1" applyBorder="1" applyAlignment="1">
      <alignment vertical="justify"/>
    </xf>
    <xf numFmtId="164" fontId="8" fillId="6" borderId="0" xfId="0" applyNumberFormat="1" applyFont="1" applyFill="1" applyBorder="1" applyAlignment="1">
      <alignment vertical="justify"/>
    </xf>
    <xf numFmtId="164" fontId="8" fillId="0" borderId="0" xfId="0" applyNumberFormat="1" applyFont="1" applyBorder="1"/>
    <xf numFmtId="164" fontId="10" fillId="0" borderId="0" xfId="0" applyNumberFormat="1" applyFont="1" applyBorder="1" applyAlignment="1">
      <alignment vertical="justify"/>
    </xf>
    <xf numFmtId="0" fontId="7" fillId="0" borderId="0" xfId="0" applyFont="1" applyBorder="1"/>
    <xf numFmtId="0" fontId="4" fillId="0" borderId="0" xfId="1" applyFont="1" applyBorder="1" applyAlignment="1" applyProtection="1">
      <alignment horizontal="justify" vertical="justify"/>
    </xf>
    <xf numFmtId="0" fontId="4" fillId="0" borderId="0" xfId="1" applyFont="1" applyBorder="1" applyAlignment="1" applyProtection="1"/>
    <xf numFmtId="0" fontId="8" fillId="0" borderId="0" xfId="0" applyNumberFormat="1" applyFont="1" applyBorder="1" applyAlignment="1">
      <alignment horizontal="center"/>
    </xf>
    <xf numFmtId="164" fontId="10" fillId="6" borderId="0" xfId="0" applyNumberFormat="1" applyFont="1" applyFill="1" applyBorder="1" applyAlignment="1">
      <alignment vertical="justify"/>
    </xf>
    <xf numFmtId="0" fontId="7" fillId="0" borderId="0" xfId="1" applyFont="1" applyBorder="1" applyAlignment="1" applyProtection="1">
      <alignment vertical="justify"/>
    </xf>
    <xf numFmtId="164" fontId="16" fillId="0" borderId="0" xfId="0" applyNumberFormat="1" applyFont="1" applyBorder="1" applyAlignment="1">
      <alignment horizontal="center"/>
    </xf>
    <xf numFmtId="167" fontId="4" fillId="0" borderId="0" xfId="3" applyNumberFormat="1" applyFont="1" applyBorder="1"/>
    <xf numFmtId="164" fontId="3" fillId="0" borderId="0" xfId="0" applyNumberFormat="1" applyFont="1" applyBorder="1" applyAlignment="1">
      <alignment horizontal="center"/>
    </xf>
    <xf numFmtId="167" fontId="0" fillId="0" borderId="0" xfId="3" applyNumberFormat="1" applyFont="1" applyBorder="1"/>
    <xf numFmtId="0" fontId="0" fillId="6" borderId="0" xfId="0" applyFill="1" applyBorder="1" applyAlignment="1">
      <alignment wrapText="1"/>
    </xf>
    <xf numFmtId="0" fontId="29" fillId="0" borderId="0" xfId="0" applyFont="1" applyAlignment="1"/>
    <xf numFmtId="166" fontId="8" fillId="0" borderId="0" xfId="0" applyNumberFormat="1" applyFont="1" applyBorder="1"/>
    <xf numFmtId="3" fontId="4" fillId="0" borderId="0" xfId="0" applyNumberFormat="1" applyFont="1" applyAlignment="1">
      <alignment horizontal="right" vertical="center"/>
    </xf>
    <xf numFmtId="0" fontId="18" fillId="0" borderId="0" xfId="0" applyFont="1" applyAlignment="1"/>
    <xf numFmtId="0" fontId="1" fillId="10" borderId="13" xfId="0" applyFont="1" applyFill="1" applyBorder="1" applyAlignment="1">
      <alignment wrapText="1"/>
    </xf>
    <xf numFmtId="4" fontId="0" fillId="6" borderId="13" xfId="0" applyNumberFormat="1" applyFill="1" applyBorder="1"/>
    <xf numFmtId="1" fontId="1" fillId="6" borderId="13" xfId="0" applyNumberFormat="1" applyFont="1" applyFill="1" applyBorder="1" applyAlignment="1">
      <alignment horizontal="center"/>
    </xf>
    <xf numFmtId="49" fontId="1" fillId="6" borderId="13" xfId="0" applyNumberFormat="1" applyFont="1" applyFill="1" applyBorder="1" applyAlignment="1">
      <alignment horizontal="center"/>
    </xf>
    <xf numFmtId="1" fontId="0" fillId="6" borderId="13" xfId="0" applyNumberFormat="1" applyFill="1" applyBorder="1" applyAlignment="1">
      <alignment horizontal="center"/>
    </xf>
    <xf numFmtId="0" fontId="1" fillId="6" borderId="13" xfId="0" applyFont="1" applyFill="1" applyBorder="1"/>
    <xf numFmtId="49" fontId="0" fillId="6" borderId="13" xfId="0" applyNumberFormat="1" applyFill="1" applyBorder="1" applyAlignment="1">
      <alignment horizontal="center"/>
    </xf>
    <xf numFmtId="4" fontId="4" fillId="6" borderId="13" xfId="0" applyNumberFormat="1" applyFont="1" applyFill="1" applyBorder="1"/>
    <xf numFmtId="4" fontId="3" fillId="6" borderId="13" xfId="0" applyNumberFormat="1" applyFont="1" applyFill="1" applyBorder="1"/>
    <xf numFmtId="49" fontId="0" fillId="6" borderId="13" xfId="0" applyNumberFormat="1" applyFill="1" applyBorder="1"/>
    <xf numFmtId="0" fontId="42" fillId="6" borderId="13" xfId="0" applyFont="1" applyFill="1" applyBorder="1" applyAlignment="1">
      <alignment vertical="top" wrapText="1"/>
    </xf>
    <xf numFmtId="4" fontId="0" fillId="6" borderId="13" xfId="0" applyNumberFormat="1" applyFill="1" applyBorder="1" applyAlignment="1">
      <alignment horizontal="right"/>
    </xf>
    <xf numFmtId="4" fontId="14" fillId="0" borderId="0" xfId="0" applyNumberFormat="1" applyFont="1" applyAlignment="1">
      <alignment horizontal="center"/>
    </xf>
    <xf numFmtId="0" fontId="58" fillId="0" borderId="0" xfId="0" applyFont="1"/>
    <xf numFmtId="0" fontId="62" fillId="0" borderId="0" xfId="0" applyFont="1"/>
    <xf numFmtId="0" fontId="14" fillId="0" borderId="0" xfId="0" applyFont="1" applyAlignment="1">
      <alignment horizontal="left"/>
    </xf>
    <xf numFmtId="0" fontId="4" fillId="0" borderId="0" xfId="0" applyFont="1" applyAlignment="1">
      <alignment horizontal="center"/>
    </xf>
    <xf numFmtId="49" fontId="10" fillId="0" borderId="0" xfId="0" applyNumberFormat="1" applyFont="1" applyFill="1" applyAlignment="1">
      <alignment horizontal="right"/>
    </xf>
    <xf numFmtId="0" fontId="4" fillId="6" borderId="0" xfId="0" applyFont="1" applyFill="1" applyAlignment="1">
      <alignment horizontal="justify"/>
    </xf>
    <xf numFmtId="0" fontId="8" fillId="6" borderId="0" xfId="0" applyFont="1" applyFill="1" applyAlignment="1">
      <alignment horizontal="justify" vertical="top"/>
    </xf>
    <xf numFmtId="4" fontId="58" fillId="6" borderId="13" xfId="0" applyNumberFormat="1" applyFont="1" applyFill="1" applyBorder="1"/>
    <xf numFmtId="0" fontId="9" fillId="0" borderId="0" xfId="0" applyFont="1" applyAlignment="1">
      <alignment horizontal="left" vertical="justify"/>
    </xf>
    <xf numFmtId="4" fontId="4" fillId="6" borderId="0" xfId="0" applyNumberFormat="1" applyFont="1" applyFill="1" applyAlignment="1">
      <alignment horizontal="justify"/>
    </xf>
    <xf numFmtId="43" fontId="3" fillId="0" borderId="0" xfId="0" applyNumberFormat="1" applyFont="1"/>
    <xf numFmtId="49" fontId="0" fillId="0" borderId="13" xfId="0" applyNumberFormat="1" applyBorder="1" applyAlignment="1" applyProtection="1">
      <alignment horizontal="left" wrapText="1"/>
      <protection locked="0"/>
    </xf>
    <xf numFmtId="4" fontId="8" fillId="6" borderId="0" xfId="0" applyNumberFormat="1" applyFont="1" applyFill="1" applyAlignment="1">
      <alignment horizontal="justify" vertical="top"/>
    </xf>
    <xf numFmtId="0" fontId="4" fillId="0" borderId="0" xfId="0" applyFont="1" applyFill="1" applyAlignment="1">
      <alignment horizontal="center"/>
    </xf>
    <xf numFmtId="0" fontId="16" fillId="0" borderId="13" xfId="0" applyFont="1" applyFill="1" applyBorder="1" applyAlignment="1">
      <alignment horizontal="center"/>
    </xf>
    <xf numFmtId="164" fontId="1" fillId="6" borderId="13" xfId="2" applyFont="1" applyFill="1" applyBorder="1" applyAlignment="1">
      <alignment horizontal="right"/>
    </xf>
    <xf numFmtId="164" fontId="0" fillId="6" borderId="13" xfId="2" applyFont="1" applyFill="1" applyBorder="1"/>
    <xf numFmtId="4" fontId="1" fillId="6" borderId="13" xfId="0" applyNumberFormat="1" applyFont="1" applyFill="1" applyBorder="1"/>
    <xf numFmtId="0" fontId="3" fillId="0" borderId="0" xfId="0" applyFont="1" applyFill="1" applyBorder="1"/>
    <xf numFmtId="4" fontId="3" fillId="0" borderId="0" xfId="0" applyNumberFormat="1" applyFont="1" applyFill="1"/>
    <xf numFmtId="41" fontId="3" fillId="0" borderId="0" xfId="5" applyFont="1" applyFill="1"/>
    <xf numFmtId="167" fontId="3" fillId="0" borderId="0" xfId="5" applyNumberFormat="1" applyFont="1" applyFill="1" applyAlignment="1">
      <alignment horizontal="center"/>
    </xf>
    <xf numFmtId="167" fontId="3" fillId="0" borderId="0" xfId="5" applyNumberFormat="1" applyFont="1" applyFill="1"/>
    <xf numFmtId="167" fontId="3" fillId="0" borderId="0" xfId="0" applyNumberFormat="1" applyFont="1" applyFill="1"/>
    <xf numFmtId="169" fontId="3" fillId="0" borderId="0" xfId="0" applyNumberFormat="1" applyFont="1" applyFill="1"/>
    <xf numFmtId="0" fontId="1" fillId="0" borderId="6" xfId="1" applyFont="1" applyBorder="1" applyAlignment="1" applyProtection="1">
      <alignment horizontal="justify"/>
    </xf>
    <xf numFmtId="0" fontId="1" fillId="0" borderId="2" xfId="1" applyFont="1" applyBorder="1" applyAlignment="1" applyProtection="1">
      <alignment horizontal="justify"/>
    </xf>
    <xf numFmtId="0" fontId="1" fillId="0" borderId="8" xfId="1" applyFont="1" applyBorder="1" applyAlignment="1" applyProtection="1">
      <alignment horizontal="justify"/>
    </xf>
    <xf numFmtId="0" fontId="1" fillId="0" borderId="8" xfId="0" applyFont="1" applyBorder="1"/>
    <xf numFmtId="0" fontId="1" fillId="0" borderId="32" xfId="1" applyFont="1" applyBorder="1" applyAlignment="1" applyProtection="1">
      <alignment horizontal="justify"/>
    </xf>
    <xf numFmtId="0" fontId="1" fillId="0" borderId="13" xfId="1" applyFont="1" applyBorder="1" applyAlignment="1" applyProtection="1">
      <alignment vertical="justify"/>
    </xf>
    <xf numFmtId="0" fontId="18" fillId="0" borderId="0" xfId="0" applyFont="1" applyAlignment="1">
      <alignment horizontal="center"/>
    </xf>
    <xf numFmtId="0" fontId="0" fillId="0" borderId="2" xfId="0" applyBorder="1"/>
    <xf numFmtId="41" fontId="3" fillId="0" borderId="0" xfId="0" applyNumberFormat="1" applyFont="1" applyFill="1"/>
    <xf numFmtId="164" fontId="4" fillId="0" borderId="0" xfId="2" applyFont="1" applyFill="1" applyAlignment="1">
      <alignment horizontal="center"/>
    </xf>
    <xf numFmtId="0" fontId="1" fillId="6" borderId="13" xfId="0" applyFont="1" applyFill="1" applyBorder="1" applyAlignment="1">
      <alignment vertical="justify"/>
    </xf>
    <xf numFmtId="0" fontId="42" fillId="7" borderId="13" xfId="0" applyFont="1" applyFill="1" applyBorder="1" applyAlignment="1">
      <alignment vertical="top" wrapText="1"/>
    </xf>
    <xf numFmtId="0" fontId="40" fillId="13" borderId="13" xfId="0" applyFont="1" applyFill="1" applyBorder="1" applyAlignment="1" applyProtection="1">
      <alignment horizontal="justify" vertical="top"/>
      <protection locked="0"/>
    </xf>
    <xf numFmtId="0" fontId="40" fillId="14" borderId="13" xfId="0" applyFont="1" applyFill="1" applyBorder="1" applyAlignment="1" applyProtection="1">
      <alignment horizontal="justify" vertical="top"/>
      <protection locked="0"/>
    </xf>
    <xf numFmtId="0" fontId="40" fillId="15" borderId="13" xfId="0" applyFont="1" applyFill="1" applyBorder="1" applyAlignment="1" applyProtection="1">
      <alignment horizontal="justify" vertical="top"/>
      <protection locked="0"/>
    </xf>
    <xf numFmtId="0" fontId="40" fillId="16" borderId="13" xfId="0" applyFont="1" applyFill="1" applyBorder="1" applyAlignment="1" applyProtection="1">
      <alignment horizontal="justify" vertical="top"/>
      <protection locked="0"/>
    </xf>
    <xf numFmtId="43" fontId="8" fillId="6" borderId="0" xfId="0" applyNumberFormat="1" applyFont="1" applyFill="1" applyAlignment="1">
      <alignment horizontal="justify" vertical="top"/>
    </xf>
    <xf numFmtId="0" fontId="42" fillId="7" borderId="0" xfId="0" applyFont="1" applyFill="1" applyBorder="1" applyAlignment="1">
      <alignment vertical="top" wrapText="1"/>
    </xf>
    <xf numFmtId="0" fontId="40" fillId="13" borderId="0" xfId="0" applyFont="1" applyFill="1" applyBorder="1" applyAlignment="1" applyProtection="1">
      <alignment horizontal="justify" vertical="top"/>
      <protection locked="0"/>
    </xf>
    <xf numFmtId="0" fontId="40" fillId="14" borderId="0" xfId="0" applyFont="1" applyFill="1" applyBorder="1" applyAlignment="1" applyProtection="1">
      <alignment horizontal="justify" vertical="top"/>
      <protection locked="0"/>
    </xf>
    <xf numFmtId="0" fontId="40" fillId="15" borderId="0" xfId="0" applyFont="1" applyFill="1" applyBorder="1" applyAlignment="1" applyProtection="1">
      <alignment horizontal="justify" vertical="top"/>
      <protection locked="0"/>
    </xf>
    <xf numFmtId="0" fontId="40" fillId="16" borderId="0" xfId="0" applyFont="1" applyFill="1" applyBorder="1" applyAlignment="1" applyProtection="1">
      <alignment horizontal="justify" vertical="top"/>
      <protection locked="0"/>
    </xf>
    <xf numFmtId="43" fontId="0" fillId="0" borderId="13" xfId="0" applyNumberFormat="1" applyBorder="1"/>
    <xf numFmtId="43" fontId="0" fillId="0" borderId="13" xfId="2" applyNumberFormat="1" applyFont="1" applyBorder="1"/>
    <xf numFmtId="43" fontId="1" fillId="0" borderId="13" xfId="2" applyNumberFormat="1" applyFont="1" applyBorder="1"/>
    <xf numFmtId="43" fontId="0" fillId="0" borderId="13" xfId="0" applyNumberFormat="1" applyFill="1" applyBorder="1"/>
    <xf numFmtId="43" fontId="0" fillId="0" borderId="13" xfId="0" applyNumberFormat="1" applyBorder="1" applyAlignment="1" applyProtection="1">
      <alignment horizontal="left" wrapText="1"/>
      <protection locked="0"/>
    </xf>
    <xf numFmtId="43" fontId="40" fillId="6" borderId="13" xfId="0" applyNumberFormat="1" applyFont="1" applyFill="1" applyBorder="1" applyAlignment="1" applyProtection="1">
      <alignment horizontal="justify" vertical="top"/>
      <protection locked="0"/>
    </xf>
    <xf numFmtId="43" fontId="1" fillId="0" borderId="13" xfId="0" applyNumberFormat="1" applyFont="1" applyBorder="1"/>
    <xf numFmtId="0" fontId="0" fillId="0" borderId="13" xfId="0" applyFill="1" applyBorder="1" applyAlignment="1">
      <alignment wrapText="1"/>
    </xf>
    <xf numFmtId="0" fontId="40" fillId="6" borderId="13" xfId="0" applyFont="1" applyFill="1" applyBorder="1" applyAlignment="1" applyProtection="1">
      <alignment horizontal="justify" vertical="top" wrapText="1"/>
      <protection locked="0"/>
    </xf>
    <xf numFmtId="0" fontId="0" fillId="6" borderId="13" xfId="0" applyFill="1" applyBorder="1" applyAlignment="1">
      <alignment wrapText="1"/>
    </xf>
    <xf numFmtId="43" fontId="0" fillId="6" borderId="13" xfId="0" applyNumberFormat="1" applyFill="1" applyBorder="1"/>
    <xf numFmtId="4" fontId="1" fillId="6" borderId="13" xfId="0" applyNumberFormat="1" applyFont="1" applyFill="1" applyBorder="1" applyAlignment="1">
      <alignment horizontal="center"/>
    </xf>
    <xf numFmtId="0" fontId="1" fillId="0" borderId="13" xfId="0" applyFont="1" applyFill="1" applyBorder="1"/>
    <xf numFmtId="49" fontId="1" fillId="0" borderId="13" xfId="0" applyNumberFormat="1" applyFont="1" applyBorder="1"/>
    <xf numFmtId="49" fontId="0" fillId="0" borderId="29" xfId="0" applyNumberFormat="1" applyBorder="1"/>
    <xf numFmtId="4" fontId="4" fillId="0" borderId="13" xfId="0" applyNumberFormat="1" applyFont="1" applyBorder="1"/>
    <xf numFmtId="0" fontId="63" fillId="0" borderId="0" xfId="6" applyFont="1"/>
    <xf numFmtId="4" fontId="63" fillId="0" borderId="0" xfId="6" applyNumberFormat="1" applyFont="1"/>
    <xf numFmtId="49" fontId="63" fillId="0" borderId="0" xfId="6" applyNumberFormat="1" applyFont="1"/>
    <xf numFmtId="4" fontId="65" fillId="0" borderId="0" xfId="6" applyNumberFormat="1" applyFont="1"/>
    <xf numFmtId="0" fontId="64" fillId="0" borderId="0" xfId="6"/>
    <xf numFmtId="0" fontId="64" fillId="0" borderId="0" xfId="6"/>
    <xf numFmtId="4" fontId="67" fillId="17" borderId="47" xfId="6" applyNumberFormat="1" applyFont="1" applyFill="1" applyBorder="1" applyAlignment="1">
      <alignment horizontal="center"/>
    </xf>
    <xf numFmtId="49" fontId="67" fillId="17" borderId="47" xfId="6" applyNumberFormat="1" applyFont="1" applyFill="1" applyBorder="1" applyAlignment="1">
      <alignment horizontal="center"/>
    </xf>
    <xf numFmtId="0" fontId="67" fillId="0" borderId="0" xfId="6" applyFont="1" applyAlignment="1">
      <alignment horizontal="center"/>
    </xf>
    <xf numFmtId="4" fontId="67" fillId="17" borderId="56" xfId="6" applyNumberFormat="1" applyFont="1" applyFill="1" applyBorder="1" applyAlignment="1">
      <alignment horizontal="left" vertical="center"/>
    </xf>
    <xf numFmtId="49" fontId="67" fillId="17" borderId="56" xfId="6" applyNumberFormat="1" applyFont="1" applyFill="1" applyBorder="1" applyAlignment="1">
      <alignment horizontal="center" vertical="center" wrapText="1"/>
    </xf>
    <xf numFmtId="4" fontId="67" fillId="17" borderId="59" xfId="6" applyNumberFormat="1" applyFont="1" applyFill="1" applyBorder="1" applyAlignment="1">
      <alignment horizontal="center" vertical="center"/>
    </xf>
    <xf numFmtId="4" fontId="67" fillId="17" borderId="59" xfId="6" applyNumberFormat="1" applyFont="1" applyFill="1" applyBorder="1" applyAlignment="1">
      <alignment horizontal="center" vertical="center" wrapText="1"/>
    </xf>
    <xf numFmtId="0" fontId="68" fillId="0" borderId="0" xfId="6" applyFont="1"/>
    <xf numFmtId="0" fontId="63" fillId="0" borderId="60" xfId="6" applyFont="1" applyBorder="1"/>
    <xf numFmtId="4" fontId="63" fillId="0" borderId="56" xfId="6" applyNumberFormat="1" applyFont="1" applyBorder="1"/>
    <xf numFmtId="1" fontId="63" fillId="0" borderId="56" xfId="6" applyNumberFormat="1" applyFont="1" applyBorder="1" applyAlignment="1">
      <alignment horizontal="center"/>
    </xf>
    <xf numFmtId="49" fontId="63" fillId="0" borderId="56" xfId="6" applyNumberFormat="1" applyFont="1" applyBorder="1" applyAlignment="1">
      <alignment horizontal="center"/>
    </xf>
    <xf numFmtId="1" fontId="63" fillId="0" borderId="61" xfId="6" applyNumberFormat="1" applyFont="1" applyBorder="1" applyAlignment="1">
      <alignment horizontal="center"/>
    </xf>
    <xf numFmtId="0" fontId="54" fillId="0" borderId="3" xfId="6" applyFont="1" applyBorder="1"/>
    <xf numFmtId="0" fontId="63" fillId="0" borderId="33" xfId="6" applyFont="1" applyBorder="1"/>
    <xf numFmtId="0" fontId="63" fillId="0" borderId="29" xfId="6" applyFont="1" applyBorder="1"/>
    <xf numFmtId="4" fontId="54" fillId="0" borderId="62" xfId="6" applyNumberFormat="1" applyFont="1" applyBorder="1"/>
    <xf numFmtId="0" fontId="63" fillId="0" borderId="3" xfId="6" applyFont="1" applyBorder="1" applyAlignment="1">
      <alignment horizontal="left"/>
    </xf>
    <xf numFmtId="0" fontId="63" fillId="0" borderId="33" xfId="6" applyFont="1" applyBorder="1" applyAlignment="1">
      <alignment horizontal="left"/>
    </xf>
    <xf numFmtId="0" fontId="63" fillId="0" borderId="29" xfId="6" applyFont="1" applyBorder="1" applyAlignment="1">
      <alignment horizontal="left"/>
    </xf>
    <xf numFmtId="4" fontId="63" fillId="0" borderId="62" xfId="6" applyNumberFormat="1" applyFont="1" applyBorder="1" applyAlignment="1">
      <alignment horizontal="right"/>
    </xf>
    <xf numFmtId="4" fontId="63" fillId="0" borderId="56" xfId="6" applyNumberFormat="1" applyFont="1" applyBorder="1" applyAlignment="1">
      <alignment horizontal="right"/>
    </xf>
    <xf numFmtId="0" fontId="63" fillId="0" borderId="63" xfId="6" applyFont="1" applyBorder="1"/>
    <xf numFmtId="0" fontId="63" fillId="0" borderId="56" xfId="6" applyFont="1" applyBorder="1"/>
    <xf numFmtId="1" fontId="63" fillId="0" borderId="64" xfId="6" applyNumberFormat="1" applyFont="1" applyBorder="1" applyAlignment="1">
      <alignment horizontal="center"/>
    </xf>
    <xf numFmtId="49" fontId="63" fillId="0" borderId="64" xfId="6" applyNumberFormat="1" applyFont="1" applyBorder="1" applyAlignment="1">
      <alignment horizontal="center"/>
    </xf>
    <xf numFmtId="1" fontId="63" fillId="0" borderId="65" xfId="6" applyNumberFormat="1" applyFont="1" applyBorder="1" applyAlignment="1">
      <alignment horizontal="center"/>
    </xf>
    <xf numFmtId="0" fontId="63" fillId="0" borderId="3" xfId="6" applyFont="1" applyBorder="1"/>
    <xf numFmtId="0" fontId="64" fillId="0" borderId="13" xfId="6" applyBorder="1"/>
    <xf numFmtId="0" fontId="64" fillId="0" borderId="3" xfId="6" applyBorder="1"/>
    <xf numFmtId="1" fontId="63" fillId="0" borderId="55" xfId="6" applyNumberFormat="1" applyFont="1" applyBorder="1" applyAlignment="1">
      <alignment horizontal="center"/>
    </xf>
    <xf numFmtId="49" fontId="63" fillId="0" borderId="55" xfId="6" applyNumberFormat="1" applyFont="1" applyBorder="1" applyAlignment="1">
      <alignment horizontal="center"/>
    </xf>
    <xf numFmtId="1" fontId="63" fillId="0" borderId="59" xfId="6" applyNumberFormat="1" applyFont="1" applyBorder="1" applyAlignment="1">
      <alignment horizontal="center"/>
    </xf>
    <xf numFmtId="4" fontId="63" fillId="0" borderId="62" xfId="6" applyNumberFormat="1" applyFont="1" applyBorder="1"/>
    <xf numFmtId="0" fontId="54" fillId="0" borderId="3" xfId="6" applyFont="1" applyBorder="1" applyAlignment="1">
      <alignment horizontal="left"/>
    </xf>
    <xf numFmtId="4" fontId="54" fillId="0" borderId="62" xfId="6" applyNumberFormat="1" applyFont="1" applyBorder="1" applyAlignment="1">
      <alignment horizontal="right"/>
    </xf>
    <xf numFmtId="0" fontId="1" fillId="0" borderId="6" xfId="0" applyFont="1" applyBorder="1"/>
    <xf numFmtId="0" fontId="63" fillId="0" borderId="66" xfId="6" applyFont="1" applyBorder="1"/>
    <xf numFmtId="0" fontId="63" fillId="0" borderId="64" xfId="6" applyFont="1" applyBorder="1"/>
    <xf numFmtId="4" fontId="63" fillId="0" borderId="64" xfId="6" applyNumberFormat="1" applyFont="1" applyBorder="1"/>
    <xf numFmtId="4" fontId="54" fillId="0" borderId="67" xfId="6" applyNumberFormat="1" applyFont="1" applyBorder="1"/>
    <xf numFmtId="4" fontId="54" fillId="0" borderId="56" xfId="6" applyNumberFormat="1" applyFont="1" applyBorder="1"/>
    <xf numFmtId="0" fontId="63" fillId="0" borderId="13" xfId="6" applyFont="1" applyBorder="1"/>
    <xf numFmtId="4" fontId="63" fillId="0" borderId="13" xfId="6" applyNumberFormat="1" applyFont="1" applyBorder="1"/>
    <xf numFmtId="1" fontId="63" fillId="0" borderId="13" xfId="6" applyNumberFormat="1" applyFont="1" applyBorder="1" applyAlignment="1">
      <alignment horizontal="center"/>
    </xf>
    <xf numFmtId="49" fontId="63" fillId="0" borderId="13" xfId="6" applyNumberFormat="1" applyFont="1" applyBorder="1" applyAlignment="1">
      <alignment horizontal="center"/>
    </xf>
    <xf numFmtId="1" fontId="63" fillId="0" borderId="3" xfId="6" applyNumberFormat="1" applyFont="1" applyBorder="1" applyAlignment="1">
      <alignment horizontal="center"/>
    </xf>
    <xf numFmtId="4" fontId="54" fillId="0" borderId="29" xfId="6" applyNumberFormat="1" applyFont="1" applyBorder="1"/>
    <xf numFmtId="4" fontId="54" fillId="0" borderId="60" xfId="6" applyNumberFormat="1" applyFont="1" applyBorder="1"/>
    <xf numFmtId="0" fontId="1" fillId="0" borderId="41" xfId="0" applyFont="1" applyBorder="1"/>
    <xf numFmtId="4" fontId="0" fillId="0" borderId="2" xfId="0" applyNumberFormat="1" applyBorder="1"/>
    <xf numFmtId="1" fontId="0" fillId="0" borderId="2" xfId="0" applyNumberFormat="1" applyBorder="1" applyAlignment="1">
      <alignment horizontal="center"/>
    </xf>
    <xf numFmtId="49" fontId="0" fillId="0" borderId="2" xfId="0" applyNumberFormat="1" applyBorder="1" applyAlignment="1">
      <alignment horizontal="center"/>
    </xf>
    <xf numFmtId="4" fontId="54" fillId="0" borderId="68" xfId="6" applyNumberFormat="1" applyFont="1" applyBorder="1"/>
    <xf numFmtId="4" fontId="54" fillId="0" borderId="0" xfId="6" applyNumberFormat="1" applyFont="1" applyBorder="1"/>
    <xf numFmtId="0" fontId="63" fillId="0" borderId="56" xfId="6" applyFont="1" applyBorder="1" applyAlignment="1">
      <alignment wrapText="1"/>
    </xf>
    <xf numFmtId="4" fontId="63" fillId="0" borderId="56" xfId="6" applyNumberFormat="1" applyFont="1" applyBorder="1" applyAlignment="1">
      <alignment vertical="top"/>
    </xf>
    <xf numFmtId="0" fontId="1" fillId="0" borderId="69" xfId="0" applyFont="1" applyBorder="1"/>
    <xf numFmtId="49" fontId="1" fillId="0" borderId="6" xfId="0" applyNumberFormat="1" applyFont="1" applyFill="1" applyBorder="1" applyAlignment="1">
      <alignment horizontal="center"/>
    </xf>
    <xf numFmtId="4" fontId="63" fillId="0" borderId="67" xfId="6" applyNumberFormat="1" applyFont="1" applyBorder="1"/>
    <xf numFmtId="1" fontId="1" fillId="0" borderId="6" xfId="0" applyNumberFormat="1" applyFont="1" applyBorder="1" applyAlignment="1">
      <alignment horizontal="center"/>
    </xf>
    <xf numFmtId="4" fontId="63" fillId="0" borderId="60" xfId="6" applyNumberFormat="1" applyFont="1" applyBorder="1" applyAlignment="1">
      <alignment horizontal="right"/>
    </xf>
    <xf numFmtId="0" fontId="54" fillId="18" borderId="0" xfId="6" applyFont="1" applyFill="1" applyAlignment="1">
      <alignment horizontal="center" vertical="top" wrapText="1"/>
    </xf>
    <xf numFmtId="0" fontId="63" fillId="0" borderId="0" xfId="6" applyFont="1" applyBorder="1"/>
    <xf numFmtId="0" fontId="1" fillId="0" borderId="0" xfId="0" applyFont="1" applyBorder="1"/>
    <xf numFmtId="0" fontId="63" fillId="0" borderId="60" xfId="6" applyFont="1" applyBorder="1" applyAlignment="1">
      <alignment vertical="top"/>
    </xf>
    <xf numFmtId="4" fontId="63" fillId="0" borderId="64" xfId="6" applyNumberFormat="1" applyFont="1" applyBorder="1" applyAlignment="1">
      <alignment vertical="top"/>
    </xf>
    <xf numFmtId="4" fontId="63" fillId="0" borderId="67" xfId="6" applyNumberFormat="1" applyFont="1" applyBorder="1" applyAlignment="1">
      <alignment horizontal="right"/>
    </xf>
    <xf numFmtId="0" fontId="54" fillId="0" borderId="33" xfId="6" applyFont="1" applyBorder="1" applyAlignment="1">
      <alignment horizontal="left"/>
    </xf>
    <xf numFmtId="0" fontId="54" fillId="0" borderId="29" xfId="6" applyFont="1" applyBorder="1" applyAlignment="1">
      <alignment horizontal="left"/>
    </xf>
    <xf numFmtId="4" fontId="54" fillId="0" borderId="67" xfId="6" applyNumberFormat="1" applyFont="1" applyBorder="1" applyAlignment="1">
      <alignment horizontal="right"/>
    </xf>
    <xf numFmtId="4" fontId="63" fillId="0" borderId="71" xfId="6" applyNumberFormat="1" applyFont="1" applyBorder="1"/>
    <xf numFmtId="4" fontId="54" fillId="0" borderId="71" xfId="6" applyNumberFormat="1" applyFont="1" applyBorder="1"/>
    <xf numFmtId="0" fontId="63" fillId="0" borderId="71" xfId="6" applyFont="1" applyBorder="1"/>
    <xf numFmtId="4" fontId="54" fillId="0" borderId="64" xfId="6" applyNumberFormat="1" applyFont="1" applyBorder="1"/>
    <xf numFmtId="0" fontId="63" fillId="0" borderId="72" xfId="6" applyFont="1" applyBorder="1"/>
    <xf numFmtId="0" fontId="63" fillId="0" borderId="73" xfId="6" applyFont="1" applyBorder="1"/>
    <xf numFmtId="4" fontId="54" fillId="0" borderId="73" xfId="6" applyNumberFormat="1" applyFont="1" applyBorder="1"/>
    <xf numFmtId="4" fontId="54" fillId="0" borderId="74" xfId="6" applyNumberFormat="1" applyFont="1" applyBorder="1"/>
    <xf numFmtId="1" fontId="63" fillId="0" borderId="67" xfId="6" applyNumberFormat="1" applyFont="1" applyBorder="1" applyAlignment="1">
      <alignment horizontal="left"/>
    </xf>
    <xf numFmtId="4" fontId="54" fillId="18" borderId="0" xfId="6" applyNumberFormat="1" applyFont="1" applyFill="1" applyAlignment="1">
      <alignment horizontal="left"/>
    </xf>
    <xf numFmtId="0" fontId="54" fillId="18" borderId="0" xfId="6" applyFont="1" applyFill="1" applyAlignment="1">
      <alignment horizontal="left"/>
    </xf>
    <xf numFmtId="0" fontId="54" fillId="18" borderId="0" xfId="6" applyFont="1" applyFill="1" applyAlignment="1">
      <alignment vertical="top" wrapText="1"/>
    </xf>
    <xf numFmtId="0" fontId="69" fillId="18" borderId="0" xfId="6" applyFont="1" applyFill="1" applyAlignment="1">
      <alignment horizontal="left" vertical="top"/>
    </xf>
    <xf numFmtId="0" fontId="69" fillId="18" borderId="49" xfId="6" applyFont="1" applyFill="1" applyBorder="1" applyAlignment="1">
      <alignment horizontal="left" vertical="top"/>
    </xf>
    <xf numFmtId="0" fontId="69" fillId="18" borderId="0" xfId="6" applyFont="1" applyFill="1" applyBorder="1" applyAlignment="1">
      <alignment horizontal="left" vertical="top"/>
    </xf>
    <xf numFmtId="0" fontId="63" fillId="18" borderId="0" xfId="6" applyFont="1" applyFill="1"/>
    <xf numFmtId="0" fontId="63" fillId="0" borderId="0" xfId="6" applyFont="1" applyAlignment="1">
      <alignment horizontal="left" vertical="top"/>
    </xf>
    <xf numFmtId="0" fontId="66" fillId="0" borderId="0" xfId="6" applyFont="1"/>
    <xf numFmtId="0" fontId="69" fillId="0" borderId="0" xfId="6" applyFont="1"/>
    <xf numFmtId="4" fontId="69" fillId="0" borderId="0" xfId="6" applyNumberFormat="1" applyFont="1"/>
    <xf numFmtId="49" fontId="63" fillId="0" borderId="0" xfId="6" applyNumberFormat="1" applyFont="1" applyAlignment="1">
      <alignment horizontal="left" vertical="top"/>
    </xf>
    <xf numFmtId="0" fontId="63" fillId="0" borderId="0" xfId="6" applyFont="1" applyAlignment="1">
      <alignment horizontal="left"/>
    </xf>
    <xf numFmtId="49" fontId="69" fillId="0" borderId="0" xfId="6" applyNumberFormat="1" applyFont="1"/>
    <xf numFmtId="0" fontId="70" fillId="0" borderId="0" xfId="6" applyFont="1"/>
    <xf numFmtId="0" fontId="71" fillId="0" borderId="0" xfId="6" applyFont="1"/>
    <xf numFmtId="0" fontId="50" fillId="0" borderId="0" xfId="7" applyFont="1" applyProtection="1"/>
    <xf numFmtId="0" fontId="1" fillId="0" borderId="0" xfId="7"/>
    <xf numFmtId="0" fontId="1" fillId="0" borderId="23" xfId="7" applyBorder="1" applyProtection="1"/>
    <xf numFmtId="0" fontId="1" fillId="0" borderId="0" xfId="7" applyBorder="1" applyProtection="1"/>
    <xf numFmtId="0" fontId="4" fillId="2" borderId="5" xfId="7" applyFont="1" applyFill="1" applyBorder="1" applyAlignment="1" applyProtection="1">
      <alignment horizontal="center"/>
    </xf>
    <xf numFmtId="0" fontId="4" fillId="0" borderId="0" xfId="7" applyFont="1" applyAlignment="1" applyProtection="1">
      <alignment horizontal="center" vertical="justify"/>
    </xf>
    <xf numFmtId="0" fontId="16" fillId="7" borderId="17" xfId="7" applyFont="1" applyFill="1" applyBorder="1" applyAlignment="1" applyProtection="1">
      <alignment horizontal="center" vertical="justify"/>
    </xf>
    <xf numFmtId="0" fontId="4" fillId="7" borderId="17" xfId="7" applyFont="1" applyFill="1" applyBorder="1" applyAlignment="1" applyProtection="1">
      <alignment horizontal="center" vertical="justify"/>
    </xf>
    <xf numFmtId="0" fontId="1" fillId="7" borderId="0" xfId="7" applyFill="1" applyProtection="1"/>
    <xf numFmtId="0" fontId="1" fillId="0" borderId="13" xfId="7" applyBorder="1" applyAlignment="1" applyProtection="1">
      <alignment horizontal="center"/>
      <protection locked="0"/>
    </xf>
    <xf numFmtId="0" fontId="1" fillId="2" borderId="13" xfId="7" applyFill="1" applyBorder="1" applyAlignment="1" applyProtection="1">
      <alignment horizontal="center"/>
    </xf>
    <xf numFmtId="0" fontId="1" fillId="0" borderId="0" xfId="7" applyAlignment="1" applyProtection="1">
      <alignment horizontal="center"/>
      <protection locked="0"/>
    </xf>
    <xf numFmtId="0" fontId="1" fillId="0" borderId="0" xfId="7" applyAlignment="1" applyProtection="1">
      <alignment horizontal="center"/>
    </xf>
    <xf numFmtId="0" fontId="1" fillId="0" borderId="13" xfId="7" applyFont="1" applyBorder="1" applyAlignment="1" applyProtection="1">
      <alignment horizontal="center"/>
      <protection locked="0"/>
    </xf>
    <xf numFmtId="0" fontId="1" fillId="0" borderId="0" xfId="7" applyFill="1" applyProtection="1"/>
    <xf numFmtId="0" fontId="5" fillId="0" borderId="23" xfId="7" applyFont="1" applyBorder="1" applyProtection="1"/>
    <xf numFmtId="0" fontId="5" fillId="0" borderId="10" xfId="7" applyFont="1" applyBorder="1" applyAlignment="1" applyProtection="1">
      <alignment horizontal="center"/>
    </xf>
    <xf numFmtId="0" fontId="5" fillId="0" borderId="39" xfId="7" applyFont="1" applyBorder="1" applyAlignment="1" applyProtection="1">
      <alignment horizontal="center"/>
    </xf>
    <xf numFmtId="0" fontId="5" fillId="2" borderId="11" xfId="7" applyFont="1" applyFill="1" applyBorder="1" applyAlignment="1" applyProtection="1">
      <alignment horizontal="center"/>
    </xf>
    <xf numFmtId="0" fontId="5" fillId="0" borderId="0" xfId="7" applyFont="1" applyAlignment="1" applyProtection="1">
      <alignment horizontal="center"/>
    </xf>
    <xf numFmtId="0" fontId="5" fillId="2" borderId="23" xfId="7" applyFont="1" applyFill="1" applyBorder="1" applyAlignment="1" applyProtection="1">
      <alignment horizontal="center"/>
    </xf>
    <xf numFmtId="0" fontId="4" fillId="0" borderId="17" xfId="7" applyFont="1" applyBorder="1" applyProtection="1"/>
    <xf numFmtId="0" fontId="4" fillId="0" borderId="11" xfId="7" applyFont="1" applyBorder="1" applyProtection="1"/>
    <xf numFmtId="0" fontId="4" fillId="0" borderId="12" xfId="7" applyFont="1" applyBorder="1" applyProtection="1"/>
    <xf numFmtId="0" fontId="4" fillId="0" borderId="0" xfId="7" applyFont="1" applyBorder="1" applyProtection="1"/>
    <xf numFmtId="0" fontId="1" fillId="0" borderId="11" xfId="7" applyBorder="1" applyProtection="1"/>
    <xf numFmtId="0" fontId="1" fillId="0" borderId="0" xfId="7" applyProtection="1"/>
    <xf numFmtId="0" fontId="1" fillId="0" borderId="0" xfId="7" applyFont="1" applyFill="1" applyProtection="1"/>
    <xf numFmtId="0" fontId="1" fillId="0" borderId="0" xfId="7" applyProtection="1">
      <protection locked="0"/>
    </xf>
    <xf numFmtId="0" fontId="4" fillId="0" borderId="0" xfId="7" applyFont="1" applyProtection="1">
      <protection locked="0"/>
    </xf>
    <xf numFmtId="0" fontId="1" fillId="0" borderId="0" xfId="7" applyBorder="1" applyAlignment="1" applyProtection="1">
      <alignment horizontal="center"/>
      <protection locked="0"/>
    </xf>
    <xf numFmtId="49" fontId="14" fillId="0" borderId="0" xfId="0" applyNumberFormat="1" applyFont="1" applyAlignment="1">
      <alignment horizontal="center"/>
    </xf>
    <xf numFmtId="0" fontId="14" fillId="0" borderId="1" xfId="7" applyFont="1" applyBorder="1" applyAlignment="1">
      <alignment horizontal="center"/>
    </xf>
    <xf numFmtId="0" fontId="14" fillId="0" borderId="0" xfId="7" applyFont="1" applyBorder="1"/>
    <xf numFmtId="49" fontId="14" fillId="0" borderId="0" xfId="7" applyNumberFormat="1" applyFont="1" applyBorder="1" applyAlignment="1">
      <alignment horizontal="center"/>
    </xf>
    <xf numFmtId="0" fontId="15" fillId="0" borderId="0" xfId="7" applyFont="1" applyBorder="1"/>
    <xf numFmtId="4" fontId="14" fillId="0" borderId="0" xfId="7" applyNumberFormat="1" applyFont="1" applyBorder="1"/>
    <xf numFmtId="0" fontId="14" fillId="0" borderId="0" xfId="7" applyFont="1" applyBorder="1" applyAlignment="1">
      <alignment horizontal="center"/>
    </xf>
    <xf numFmtId="4" fontId="14" fillId="0" borderId="1" xfId="7" applyNumberFormat="1" applyFont="1" applyBorder="1"/>
    <xf numFmtId="0" fontId="14" fillId="6" borderId="1" xfId="7" applyFont="1" applyFill="1" applyBorder="1" applyAlignment="1">
      <alignment horizontal="center"/>
    </xf>
    <xf numFmtId="4" fontId="14" fillId="6" borderId="1" xfId="7" applyNumberFormat="1" applyFont="1" applyFill="1" applyBorder="1"/>
    <xf numFmtId="2" fontId="14" fillId="0" borderId="0" xfId="7" applyNumberFormat="1" applyFont="1" applyBorder="1" applyAlignment="1">
      <alignment horizontal="center"/>
    </xf>
    <xf numFmtId="0" fontId="14" fillId="0" borderId="0" xfId="7" applyFont="1" applyFill="1" applyBorder="1" applyAlignment="1">
      <alignment horizontal="center"/>
    </xf>
    <xf numFmtId="43" fontId="14" fillId="0" borderId="0" xfId="8" applyFont="1" applyBorder="1"/>
    <xf numFmtId="2" fontId="14" fillId="0" borderId="0" xfId="7" applyNumberFormat="1" applyFont="1" applyFill="1" applyBorder="1" applyAlignment="1">
      <alignment horizontal="center"/>
    </xf>
    <xf numFmtId="0" fontId="14" fillId="6" borderId="30" xfId="7" applyFont="1" applyFill="1" applyBorder="1" applyAlignment="1">
      <alignment horizontal="center"/>
    </xf>
    <xf numFmtId="4" fontId="15" fillId="0" borderId="1" xfId="7" applyNumberFormat="1" applyFont="1" applyBorder="1"/>
    <xf numFmtId="0" fontId="0" fillId="0" borderId="1" xfId="0" applyBorder="1"/>
    <xf numFmtId="0" fontId="64" fillId="0" borderId="0" xfId="6"/>
    <xf numFmtId="0" fontId="63" fillId="0" borderId="13" xfId="6" applyFont="1" applyBorder="1" applyAlignment="1">
      <alignment horizontal="left"/>
    </xf>
    <xf numFmtId="0" fontId="63" fillId="0" borderId="0" xfId="6" applyFont="1" applyBorder="1" applyAlignment="1">
      <alignment horizontal="left"/>
    </xf>
    <xf numFmtId="0" fontId="10" fillId="0" borderId="5" xfId="0" applyFont="1" applyBorder="1"/>
    <xf numFmtId="0" fontId="63" fillId="0" borderId="28" xfId="6" applyFont="1" applyBorder="1" applyAlignment="1">
      <alignment horizontal="left"/>
    </xf>
    <xf numFmtId="0" fontId="10" fillId="0" borderId="9" xfId="0" applyFont="1" applyBorder="1"/>
    <xf numFmtId="0" fontId="63" fillId="0" borderId="8" xfId="6" applyFont="1" applyBorder="1"/>
    <xf numFmtId="0" fontId="63" fillId="0" borderId="35" xfId="6" applyFont="1" applyBorder="1"/>
    <xf numFmtId="0" fontId="10" fillId="0" borderId="3" xfId="0" applyFont="1" applyBorder="1"/>
    <xf numFmtId="0" fontId="54" fillId="0" borderId="8" xfId="6" applyFont="1" applyBorder="1" applyAlignment="1">
      <alignment horizontal="left"/>
    </xf>
    <xf numFmtId="0" fontId="54" fillId="0" borderId="35" xfId="6" applyFont="1" applyBorder="1" applyAlignment="1">
      <alignment horizontal="left"/>
    </xf>
    <xf numFmtId="4" fontId="63" fillId="0" borderId="60" xfId="6" applyNumberFormat="1" applyFont="1" applyBorder="1" applyAlignment="1">
      <alignment vertical="top"/>
    </xf>
    <xf numFmtId="4" fontId="63" fillId="0" borderId="0" xfId="6" applyNumberFormat="1" applyFont="1" applyBorder="1" applyAlignment="1">
      <alignment horizontal="right"/>
    </xf>
    <xf numFmtId="164" fontId="10" fillId="0" borderId="13" xfId="2" applyFont="1" applyBorder="1"/>
    <xf numFmtId="0" fontId="63" fillId="0" borderId="71" xfId="6" applyFont="1" applyBorder="1" applyAlignment="1">
      <alignment vertical="top"/>
    </xf>
    <xf numFmtId="0" fontId="63" fillId="0" borderId="64" xfId="6" applyFont="1" applyBorder="1" applyAlignment="1">
      <alignment wrapText="1"/>
    </xf>
    <xf numFmtId="0" fontId="63" fillId="0" borderId="2" xfId="6" applyFont="1" applyBorder="1"/>
    <xf numFmtId="4" fontId="63" fillId="0" borderId="2" xfId="6" applyNumberFormat="1" applyFont="1" applyBorder="1"/>
    <xf numFmtId="1" fontId="63" fillId="0" borderId="2" xfId="6" applyNumberFormat="1" applyFont="1" applyBorder="1" applyAlignment="1">
      <alignment horizontal="center"/>
    </xf>
    <xf numFmtId="49" fontId="63" fillId="0" borderId="2" xfId="6" applyNumberFormat="1" applyFont="1" applyBorder="1" applyAlignment="1">
      <alignment horizontal="center"/>
    </xf>
    <xf numFmtId="0" fontId="63" fillId="0" borderId="4" xfId="6" applyFont="1" applyBorder="1"/>
    <xf numFmtId="0" fontId="63" fillId="0" borderId="32" xfId="6" applyFont="1" applyBorder="1"/>
    <xf numFmtId="0" fontId="1" fillId="0" borderId="3" xfId="0" applyFont="1" applyBorder="1"/>
    <xf numFmtId="4" fontId="54" fillId="0" borderId="13" xfId="6" applyNumberFormat="1" applyFont="1" applyBorder="1"/>
    <xf numFmtId="4" fontId="63" fillId="0" borderId="68" xfId="6" applyNumberFormat="1" applyFont="1" applyBorder="1"/>
    <xf numFmtId="0" fontId="63" fillId="0" borderId="78" xfId="6" applyFont="1" applyBorder="1"/>
    <xf numFmtId="1" fontId="63" fillId="0" borderId="57" xfId="6" applyNumberFormat="1" applyFont="1" applyBorder="1" applyAlignment="1">
      <alignment horizontal="center"/>
    </xf>
    <xf numFmtId="0" fontId="1" fillId="0" borderId="5" xfId="0" applyFont="1" applyBorder="1"/>
    <xf numFmtId="0" fontId="63" fillId="0" borderId="4" xfId="6" applyFont="1" applyBorder="1" applyAlignment="1">
      <alignment horizontal="left"/>
    </xf>
    <xf numFmtId="0" fontId="63" fillId="0" borderId="32" xfId="6" applyFont="1" applyBorder="1" applyAlignment="1">
      <alignment horizontal="left"/>
    </xf>
    <xf numFmtId="0" fontId="54" fillId="0" borderId="5" xfId="6" applyFont="1" applyBorder="1"/>
    <xf numFmtId="0" fontId="54" fillId="0" borderId="9" xfId="6" applyFont="1" applyBorder="1"/>
    <xf numFmtId="0" fontId="63" fillId="0" borderId="7" xfId="6" applyFont="1" applyBorder="1" applyAlignment="1">
      <alignment horizontal="left"/>
    </xf>
    <xf numFmtId="0" fontId="63" fillId="0" borderId="9" xfId="6" applyFont="1" applyBorder="1"/>
    <xf numFmtId="49" fontId="63" fillId="0" borderId="65" xfId="6" applyNumberFormat="1" applyFont="1" applyBorder="1" applyAlignment="1">
      <alignment horizontal="center"/>
    </xf>
    <xf numFmtId="0" fontId="1" fillId="0" borderId="33" xfId="0" applyFont="1" applyBorder="1"/>
    <xf numFmtId="164" fontId="1" fillId="0" borderId="6" xfId="2" applyFont="1" applyBorder="1"/>
    <xf numFmtId="0" fontId="63" fillId="0" borderId="4" xfId="6" applyFont="1" applyBorder="1" applyAlignment="1"/>
    <xf numFmtId="0" fontId="63" fillId="0" borderId="32" xfId="6" applyFont="1" applyBorder="1" applyAlignment="1"/>
    <xf numFmtId="1" fontId="63" fillId="0" borderId="79" xfId="6" applyNumberFormat="1" applyFont="1" applyBorder="1" applyAlignment="1">
      <alignment horizontal="center"/>
    </xf>
    <xf numFmtId="1" fontId="63" fillId="0" borderId="1" xfId="6" applyNumberFormat="1" applyFont="1" applyBorder="1" applyAlignment="1">
      <alignment horizontal="center"/>
    </xf>
    <xf numFmtId="1" fontId="63" fillId="0" borderId="80" xfId="6" applyNumberFormat="1" applyFont="1" applyBorder="1" applyAlignment="1">
      <alignment horizontal="center"/>
    </xf>
    <xf numFmtId="49" fontId="63" fillId="0" borderId="57" xfId="6" applyNumberFormat="1" applyFont="1" applyBorder="1" applyAlignment="1">
      <alignment horizontal="center"/>
    </xf>
    <xf numFmtId="49" fontId="63" fillId="0" borderId="6" xfId="6" applyNumberFormat="1" applyFont="1" applyBorder="1" applyAlignment="1">
      <alignment horizontal="center"/>
    </xf>
    <xf numFmtId="49" fontId="63" fillId="0" borderId="79" xfId="6" applyNumberFormat="1" applyFont="1" applyBorder="1" applyAlignment="1">
      <alignment horizontal="center"/>
    </xf>
    <xf numFmtId="49" fontId="63" fillId="0" borderId="80" xfId="6" applyNumberFormat="1" applyFont="1" applyBorder="1" applyAlignment="1">
      <alignment horizontal="center"/>
    </xf>
    <xf numFmtId="0" fontId="40" fillId="6" borderId="3" xfId="0" applyFont="1" applyFill="1" applyBorder="1" applyAlignment="1" applyProtection="1">
      <alignment horizontal="justify" vertical="top"/>
      <protection locked="0"/>
    </xf>
    <xf numFmtId="0" fontId="40" fillId="6" borderId="5" xfId="0" applyFont="1" applyFill="1" applyBorder="1" applyAlignment="1" applyProtection="1">
      <alignment horizontal="justify" vertical="top"/>
      <protection locked="0"/>
    </xf>
    <xf numFmtId="49" fontId="0" fillId="0" borderId="3" xfId="0" applyNumberFormat="1" applyBorder="1" applyAlignment="1" applyProtection="1">
      <alignment horizontal="left" wrapText="1"/>
      <protection locked="0"/>
    </xf>
    <xf numFmtId="0" fontId="1" fillId="0" borderId="29" xfId="0" applyFont="1" applyBorder="1" applyAlignment="1">
      <alignment wrapText="1"/>
    </xf>
    <xf numFmtId="0" fontId="1" fillId="0" borderId="13" xfId="0" applyFont="1" applyBorder="1" applyAlignment="1">
      <alignment horizontal="center" wrapText="1"/>
    </xf>
    <xf numFmtId="0" fontId="63" fillId="0" borderId="58" xfId="6" applyFont="1" applyBorder="1"/>
    <xf numFmtId="0" fontId="63" fillId="0" borderId="70" xfId="6" applyFont="1" applyBorder="1"/>
    <xf numFmtId="0" fontId="43" fillId="6" borderId="6" xfId="0" applyFont="1" applyFill="1" applyBorder="1" applyAlignment="1">
      <alignment horizontal="center" vertical="top"/>
    </xf>
    <xf numFmtId="0" fontId="40" fillId="6" borderId="5" xfId="0" applyFont="1" applyFill="1" applyBorder="1" applyAlignment="1" applyProtection="1">
      <alignment vertical="top"/>
      <protection locked="0"/>
    </xf>
    <xf numFmtId="164" fontId="1" fillId="0" borderId="13" xfId="2" applyFont="1" applyBorder="1"/>
    <xf numFmtId="0" fontId="0" fillId="6" borderId="13" xfId="0" applyFill="1" applyBorder="1"/>
    <xf numFmtId="43" fontId="0" fillId="6" borderId="13" xfId="2" applyNumberFormat="1" applyFont="1" applyFill="1" applyBorder="1"/>
    <xf numFmtId="43" fontId="1" fillId="6" borderId="13" xfId="2" applyNumberFormat="1" applyFont="1" applyFill="1" applyBorder="1"/>
    <xf numFmtId="0" fontId="0" fillId="6" borderId="0" xfId="0" applyFill="1"/>
    <xf numFmtId="4" fontId="63" fillId="0" borderId="60" xfId="6" applyNumberFormat="1" applyFont="1" applyBorder="1"/>
    <xf numFmtId="1" fontId="63" fillId="0" borderId="81" xfId="6" applyNumberFormat="1" applyFont="1" applyBorder="1" applyAlignment="1">
      <alignment horizontal="center"/>
    </xf>
    <xf numFmtId="0" fontId="40" fillId="6" borderId="33" xfId="0" applyFont="1" applyFill="1" applyBorder="1" applyAlignment="1" applyProtection="1">
      <alignment vertical="top"/>
      <protection locked="0"/>
    </xf>
    <xf numFmtId="0" fontId="40" fillId="6" borderId="33" xfId="0" applyFont="1" applyFill="1" applyBorder="1" applyAlignment="1" applyProtection="1">
      <alignment horizontal="justify" vertical="top"/>
      <protection locked="0"/>
    </xf>
    <xf numFmtId="49" fontId="63" fillId="0" borderId="5" xfId="6" applyNumberFormat="1" applyFont="1" applyBorder="1" applyAlignment="1">
      <alignment horizontal="center"/>
    </xf>
    <xf numFmtId="49" fontId="63" fillId="0" borderId="81" xfId="6" applyNumberFormat="1" applyFont="1" applyBorder="1" applyAlignment="1">
      <alignment horizontal="center"/>
    </xf>
    <xf numFmtId="0" fontId="64" fillId="0" borderId="13" xfId="6" applyBorder="1" applyAlignment="1">
      <alignment horizontal="center"/>
    </xf>
    <xf numFmtId="0" fontId="63" fillId="0" borderId="61" xfId="6" applyFont="1" applyBorder="1"/>
    <xf numFmtId="4" fontId="63" fillId="0" borderId="6" xfId="6" applyNumberFormat="1" applyFont="1" applyBorder="1"/>
    <xf numFmtId="1" fontId="63" fillId="0" borderId="6" xfId="6" applyNumberFormat="1" applyFont="1" applyBorder="1" applyAlignment="1">
      <alignment horizontal="center"/>
    </xf>
    <xf numFmtId="0" fontId="63" fillId="0" borderId="6" xfId="6" applyFont="1" applyBorder="1" applyAlignment="1">
      <alignment horizontal="left"/>
    </xf>
    <xf numFmtId="4" fontId="63" fillId="0" borderId="70" xfId="6" applyNumberFormat="1" applyFont="1" applyBorder="1" applyAlignment="1">
      <alignment vertical="top"/>
    </xf>
    <xf numFmtId="1" fontId="63" fillId="0" borderId="70" xfId="6" applyNumberFormat="1" applyFont="1" applyBorder="1" applyAlignment="1">
      <alignment horizontal="center"/>
    </xf>
    <xf numFmtId="49" fontId="63" fillId="0" borderId="70" xfId="6" applyNumberFormat="1" applyFont="1" applyBorder="1" applyAlignment="1">
      <alignment horizontal="center"/>
    </xf>
    <xf numFmtId="4" fontId="63" fillId="0" borderId="55" xfId="6" applyNumberFormat="1" applyFont="1" applyBorder="1" applyAlignment="1">
      <alignment vertical="top"/>
    </xf>
    <xf numFmtId="4" fontId="54" fillId="18" borderId="0" xfId="6" applyNumberFormat="1" applyFont="1" applyFill="1" applyAlignment="1">
      <alignment vertical="top" wrapText="1"/>
    </xf>
    <xf numFmtId="164" fontId="1" fillId="0" borderId="0" xfId="0" applyNumberFormat="1" applyFont="1"/>
    <xf numFmtId="0" fontId="40" fillId="6" borderId="3" xfId="0" applyFont="1" applyFill="1" applyBorder="1" applyAlignment="1" applyProtection="1">
      <alignment horizontal="left" vertical="top"/>
      <protection locked="0"/>
    </xf>
    <xf numFmtId="43" fontId="1" fillId="6" borderId="13" xfId="0" applyNumberFormat="1" applyFont="1" applyFill="1" applyBorder="1"/>
    <xf numFmtId="0" fontId="8" fillId="0" borderId="0" xfId="0" applyFont="1" applyBorder="1" applyAlignment="1"/>
    <xf numFmtId="49" fontId="8" fillId="0" borderId="0" xfId="6" applyNumberFormat="1" applyFont="1" applyAlignment="1">
      <alignment horizontal="right"/>
    </xf>
    <xf numFmtId="49" fontId="66" fillId="0" borderId="56" xfId="6" applyNumberFormat="1" applyFont="1" applyBorder="1" applyAlignment="1">
      <alignment horizontal="right" vertical="top"/>
    </xf>
    <xf numFmtId="0" fontId="8" fillId="0" borderId="0" xfId="0" applyFont="1" applyAlignment="1">
      <alignment horizontal="right" vertical="center"/>
    </xf>
    <xf numFmtId="0" fontId="64" fillId="0" borderId="0" xfId="6"/>
    <xf numFmtId="0" fontId="54" fillId="0" borderId="33" xfId="6" applyFont="1" applyBorder="1"/>
    <xf numFmtId="0" fontId="54" fillId="0" borderId="29" xfId="6" applyFont="1" applyBorder="1"/>
    <xf numFmtId="0" fontId="29" fillId="0" borderId="0" xfId="0" applyFont="1" applyFill="1" applyAlignment="1">
      <alignment horizontal="center"/>
    </xf>
    <xf numFmtId="0" fontId="29" fillId="0" borderId="0" xfId="0" applyFont="1" applyFill="1" applyAlignment="1"/>
    <xf numFmtId="0" fontId="21" fillId="0" borderId="0" xfId="0" applyFont="1" applyFill="1" applyAlignment="1">
      <alignment horizontal="center"/>
    </xf>
    <xf numFmtId="0" fontId="21" fillId="0" borderId="0" xfId="0" applyFont="1" applyAlignment="1">
      <alignment horizontal="center"/>
    </xf>
    <xf numFmtId="0" fontId="4" fillId="0" borderId="5" xfId="0" applyFont="1" applyFill="1" applyBorder="1" applyAlignment="1">
      <alignment horizontal="center"/>
    </xf>
    <xf numFmtId="0" fontId="4" fillId="0" borderId="33" xfId="0" applyFont="1" applyFill="1" applyBorder="1" applyAlignment="1">
      <alignment horizontal="center"/>
    </xf>
    <xf numFmtId="0" fontId="4" fillId="0" borderId="29" xfId="0" applyFont="1" applyFill="1" applyBorder="1" applyAlignment="1">
      <alignment horizontal="center"/>
    </xf>
    <xf numFmtId="0" fontId="4" fillId="0" borderId="0" xfId="0" applyFont="1" applyFill="1" applyAlignment="1">
      <alignment horizontal="center"/>
    </xf>
    <xf numFmtId="0" fontId="33" fillId="0" borderId="0" xfId="0" applyFont="1" applyFill="1" applyAlignment="1">
      <alignment horizontal="center"/>
    </xf>
    <xf numFmtId="0" fontId="4" fillId="0" borderId="13" xfId="0" applyFont="1" applyFill="1" applyBorder="1" applyAlignment="1">
      <alignment horizontal="center"/>
    </xf>
    <xf numFmtId="0" fontId="38" fillId="0" borderId="3" xfId="0" applyFont="1" applyFill="1" applyBorder="1" applyAlignment="1">
      <alignment horizontal="center"/>
    </xf>
    <xf numFmtId="0" fontId="38" fillId="0" borderId="33" xfId="0" applyFont="1" applyFill="1" applyBorder="1" applyAlignment="1">
      <alignment horizontal="center"/>
    </xf>
    <xf numFmtId="0" fontId="38" fillId="0" borderId="29" xfId="0" applyFont="1" applyFill="1" applyBorder="1" applyAlignment="1">
      <alignment horizontal="center"/>
    </xf>
    <xf numFmtId="0" fontId="38" fillId="0" borderId="0" xfId="0" applyFont="1" applyFill="1" applyAlignment="1">
      <alignment horizontal="center"/>
    </xf>
    <xf numFmtId="0" fontId="34" fillId="0" borderId="0" xfId="0" applyFont="1" applyFill="1" applyAlignment="1">
      <alignment horizontal="center"/>
    </xf>
    <xf numFmtId="0" fontId="0" fillId="0" borderId="0" xfId="0" applyAlignment="1">
      <alignment horizontal="center"/>
    </xf>
    <xf numFmtId="0" fontId="1" fillId="0" borderId="0" xfId="0" applyFont="1" applyAlignment="1">
      <alignment horizontal="center"/>
    </xf>
    <xf numFmtId="0" fontId="29" fillId="0" borderId="0" xfId="0" applyFont="1" applyAlignment="1">
      <alignment horizontal="center"/>
    </xf>
    <xf numFmtId="0" fontId="18" fillId="0" borderId="0" xfId="0" applyFont="1" applyAlignment="1">
      <alignment horizontal="center"/>
    </xf>
    <xf numFmtId="0" fontId="8" fillId="0" borderId="17" xfId="0" applyFont="1" applyBorder="1" applyAlignment="1">
      <alignment horizontal="center"/>
    </xf>
    <xf numFmtId="0" fontId="8" fillId="0" borderId="12" xfId="0" applyFont="1" applyBorder="1" applyAlignment="1">
      <alignment horizontal="center"/>
    </xf>
    <xf numFmtId="0" fontId="29" fillId="0" borderId="0" xfId="0" applyFont="1" applyBorder="1" applyAlignment="1">
      <alignment horizontal="center"/>
    </xf>
    <xf numFmtId="0" fontId="10" fillId="0" borderId="0" xfId="0" applyFont="1" applyAlignment="1">
      <alignment horizontal="left" vertical="justify"/>
    </xf>
    <xf numFmtId="49" fontId="16" fillId="0" borderId="13" xfId="0" applyNumberFormat="1" applyFont="1" applyFill="1" applyBorder="1" applyAlignment="1">
      <alignment horizontal="center" vertical="justify"/>
    </xf>
    <xf numFmtId="49" fontId="16" fillId="0" borderId="6" xfId="0" applyNumberFormat="1" applyFont="1" applyFill="1" applyBorder="1" applyAlignment="1">
      <alignment horizontal="center" vertical="justify"/>
    </xf>
    <xf numFmtId="0" fontId="18" fillId="0" borderId="0" xfId="0" applyFont="1" applyFill="1" applyAlignment="1">
      <alignment horizontal="center"/>
    </xf>
    <xf numFmtId="0" fontId="16" fillId="0" borderId="13" xfId="0" applyFont="1" applyFill="1" applyBorder="1" applyAlignment="1">
      <alignment horizontal="center"/>
    </xf>
    <xf numFmtId="0" fontId="16" fillId="0" borderId="6" xfId="0" applyFont="1" applyFill="1" applyBorder="1" applyAlignment="1">
      <alignment horizontal="center"/>
    </xf>
    <xf numFmtId="164" fontId="16" fillId="0" borderId="13" xfId="2" applyFont="1" applyFill="1" applyBorder="1" applyAlignment="1">
      <alignment horizontal="center"/>
    </xf>
    <xf numFmtId="164" fontId="16" fillId="0" borderId="6" xfId="2" applyFont="1" applyFill="1" applyBorder="1" applyAlignment="1">
      <alignment horizontal="center"/>
    </xf>
    <xf numFmtId="0" fontId="16" fillId="0" borderId="13" xfId="0" applyFont="1" applyFill="1" applyBorder="1" applyAlignment="1">
      <alignment horizontal="center" vertical="top"/>
    </xf>
    <xf numFmtId="0" fontId="16" fillId="0" borderId="6" xfId="0" applyFont="1" applyFill="1" applyBorder="1" applyAlignment="1">
      <alignment horizontal="center" vertical="top"/>
    </xf>
    <xf numFmtId="0" fontId="16" fillId="0" borderId="13" xfId="0" applyFont="1" applyFill="1" applyBorder="1" applyAlignment="1">
      <alignment horizontal="center" vertical="justify"/>
    </xf>
    <xf numFmtId="0" fontId="51" fillId="0" borderId="0" xfId="0" applyFont="1" applyAlignment="1" applyProtection="1">
      <alignment horizontal="left"/>
    </xf>
    <xf numFmtId="0" fontId="7" fillId="0" borderId="17" xfId="0" applyFont="1" applyBorder="1" applyAlignment="1" applyProtection="1">
      <alignment horizontal="left" vertical="top"/>
    </xf>
    <xf numFmtId="0" fontId="7" fillId="0" borderId="11" xfId="0" applyFont="1" applyBorder="1" applyAlignment="1" applyProtection="1">
      <alignment horizontal="left" vertical="top"/>
    </xf>
    <xf numFmtId="0" fontId="7" fillId="0" borderId="12" xfId="0" applyFont="1" applyBorder="1" applyAlignment="1" applyProtection="1">
      <alignment horizontal="left" vertical="top"/>
    </xf>
    <xf numFmtId="0" fontId="4" fillId="2" borderId="6" xfId="0" applyFont="1" applyFill="1" applyBorder="1" applyAlignment="1" applyProtection="1">
      <alignment horizontal="center"/>
    </xf>
    <xf numFmtId="0" fontId="4" fillId="2" borderId="42" xfId="0" applyFont="1" applyFill="1" applyBorder="1" applyAlignment="1" applyProtection="1">
      <alignment horizontal="center"/>
    </xf>
    <xf numFmtId="0" fontId="4" fillId="2" borderId="43" xfId="0" applyFont="1" applyFill="1" applyBorder="1" applyAlignment="1" applyProtection="1">
      <alignment horizontal="center"/>
    </xf>
    <xf numFmtId="0" fontId="4" fillId="2" borderId="44" xfId="0" applyFont="1" applyFill="1" applyBorder="1" applyAlignment="1" applyProtection="1">
      <alignment horizontal="center"/>
    </xf>
    <xf numFmtId="0" fontId="4" fillId="7" borderId="27" xfId="0" applyFont="1" applyFill="1" applyBorder="1" applyAlignment="1" applyProtection="1">
      <alignment horizontal="center" vertical="justify"/>
    </xf>
    <xf numFmtId="0" fontId="4" fillId="7" borderId="21" xfId="0" applyFont="1" applyFill="1" applyBorder="1" applyAlignment="1" applyProtection="1">
      <alignment horizontal="center" vertical="justify"/>
    </xf>
    <xf numFmtId="0" fontId="7" fillId="0" borderId="17" xfId="0" applyFont="1" applyFill="1" applyBorder="1" applyAlignment="1" applyProtection="1">
      <alignment horizontal="left" vertical="justify"/>
      <protection locked="0"/>
    </xf>
    <xf numFmtId="0" fontId="7" fillId="0" borderId="11" xfId="0" applyFont="1" applyFill="1" applyBorder="1" applyAlignment="1" applyProtection="1">
      <alignment horizontal="left" vertical="justify"/>
      <protection locked="0"/>
    </xf>
    <xf numFmtId="0" fontId="7" fillId="0" borderId="12" xfId="0" applyFont="1" applyFill="1" applyBorder="1" applyAlignment="1" applyProtection="1">
      <alignment horizontal="left" vertical="justify"/>
      <protection locked="0"/>
    </xf>
    <xf numFmtId="0" fontId="1" fillId="0" borderId="17" xfId="0" applyFont="1"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14" fontId="0" fillId="0" borderId="17" xfId="0" applyNumberFormat="1" applyBorder="1" applyAlignment="1" applyProtection="1">
      <alignment horizontal="center"/>
      <protection locked="0"/>
    </xf>
    <xf numFmtId="0" fontId="4" fillId="7" borderId="11" xfId="0" applyFont="1" applyFill="1" applyBorder="1" applyAlignment="1" applyProtection="1">
      <alignment horizontal="center" vertical="justify"/>
    </xf>
    <xf numFmtId="0" fontId="4" fillId="7" borderId="27" xfId="0" applyFont="1" applyFill="1" applyBorder="1" applyAlignment="1" applyProtection="1">
      <alignment horizontal="center" vertical="center"/>
    </xf>
    <xf numFmtId="0" fontId="4" fillId="7" borderId="21" xfId="0" applyFont="1" applyFill="1" applyBorder="1" applyAlignment="1" applyProtection="1">
      <alignment horizontal="center" vertical="center"/>
    </xf>
    <xf numFmtId="0" fontId="4" fillId="7" borderId="27" xfId="0" applyFont="1" applyFill="1" applyBorder="1" applyAlignment="1" applyProtection="1">
      <alignment horizontal="justify" vertical="center"/>
    </xf>
    <xf numFmtId="0" fontId="4" fillId="7" borderId="21" xfId="0" applyFont="1" applyFill="1" applyBorder="1" applyAlignment="1" applyProtection="1">
      <alignment horizontal="justify" vertical="center"/>
    </xf>
    <xf numFmtId="0" fontId="16" fillId="2" borderId="27" xfId="0" applyFont="1" applyFill="1" applyBorder="1" applyAlignment="1" applyProtection="1">
      <alignment horizontal="center" vertical="justify"/>
    </xf>
    <xf numFmtId="0" fontId="16" fillId="2" borderId="21" xfId="0" applyFont="1" applyFill="1" applyBorder="1" applyAlignment="1" applyProtection="1">
      <alignment horizontal="center" vertical="justify"/>
    </xf>
    <xf numFmtId="0" fontId="14" fillId="0" borderId="2" xfId="0" applyFont="1" applyBorder="1" applyAlignment="1">
      <alignment horizontal="left"/>
    </xf>
    <xf numFmtId="4" fontId="14" fillId="0" borderId="13" xfId="0" applyNumberFormat="1" applyFont="1" applyBorder="1" applyAlignment="1">
      <alignment horizontal="center"/>
    </xf>
    <xf numFmtId="0" fontId="15" fillId="0" borderId="13" xfId="0" applyFont="1" applyBorder="1" applyAlignment="1">
      <alignment horizontal="left"/>
    </xf>
    <xf numFmtId="4" fontId="15" fillId="0" borderId="13" xfId="0" applyNumberFormat="1" applyFont="1" applyBorder="1" applyAlignment="1">
      <alignment horizontal="center"/>
    </xf>
    <xf numFmtId="0" fontId="15" fillId="0" borderId="6" xfId="0" applyFont="1" applyBorder="1" applyAlignment="1">
      <alignment horizontal="center" vertical="justify" wrapText="1"/>
    </xf>
    <xf numFmtId="0" fontId="0" fillId="0" borderId="1" xfId="0" applyBorder="1"/>
    <xf numFmtId="0" fontId="0" fillId="0" borderId="2" xfId="0" applyBorder="1"/>
    <xf numFmtId="0" fontId="16" fillId="0" borderId="17" xfId="0" applyFont="1" applyBorder="1" applyAlignment="1">
      <alignment horizontal="center"/>
    </xf>
    <xf numFmtId="0" fontId="16" fillId="0" borderId="12" xfId="0" applyFont="1" applyBorder="1" applyAlignment="1">
      <alignment horizontal="center"/>
    </xf>
    <xf numFmtId="164" fontId="15" fillId="0" borderId="2" xfId="2" applyFont="1" applyBorder="1" applyAlignment="1">
      <alignment horizontal="center"/>
    </xf>
    <xf numFmtId="0" fontId="15" fillId="0" borderId="13" xfId="0" applyFont="1" applyFill="1" applyBorder="1" applyAlignment="1">
      <alignment horizontal="left"/>
    </xf>
    <xf numFmtId="4" fontId="15" fillId="0" borderId="3" xfId="0" applyNumberFormat="1" applyFont="1" applyBorder="1" applyAlignment="1">
      <alignment horizontal="right"/>
    </xf>
    <xf numFmtId="4" fontId="15" fillId="0" borderId="29" xfId="0" applyNumberFormat="1" applyFont="1" applyBorder="1" applyAlignment="1">
      <alignment horizontal="right"/>
    </xf>
    <xf numFmtId="4" fontId="14" fillId="0" borderId="2" xfId="0" applyNumberFormat="1" applyFont="1" applyBorder="1" applyAlignment="1">
      <alignment horizontal="center"/>
    </xf>
    <xf numFmtId="167" fontId="15" fillId="0" borderId="13" xfId="3" applyNumberFormat="1" applyFont="1" applyBorder="1" applyAlignment="1">
      <alignment horizontal="right"/>
    </xf>
    <xf numFmtId="0" fontId="6" fillId="0" borderId="11" xfId="0" applyFont="1" applyBorder="1"/>
    <xf numFmtId="2" fontId="8" fillId="0" borderId="0" xfId="0" applyNumberFormat="1" applyFont="1" applyAlignment="1">
      <alignment horizontal="center" vertical="center"/>
    </xf>
    <xf numFmtId="0" fontId="4" fillId="5" borderId="40" xfId="0" applyFont="1" applyFill="1" applyBorder="1" applyAlignment="1">
      <alignment horizontal="center" vertical="justify"/>
    </xf>
    <xf numFmtId="0" fontId="4" fillId="5" borderId="41" xfId="0" applyFont="1" applyFill="1" applyBorder="1" applyAlignment="1">
      <alignment horizontal="center" vertical="justify"/>
    </xf>
    <xf numFmtId="0" fontId="4" fillId="0" borderId="0" xfId="0" applyFont="1" applyAlignment="1">
      <alignment horizontal="center"/>
    </xf>
    <xf numFmtId="0" fontId="51" fillId="0" borderId="0" xfId="7" applyFont="1" applyAlignment="1" applyProtection="1">
      <alignment horizontal="left"/>
    </xf>
    <xf numFmtId="0" fontId="1" fillId="0" borderId="17" xfId="7" applyFont="1" applyBorder="1" applyAlignment="1" applyProtection="1">
      <alignment horizontal="left" vertical="top"/>
    </xf>
    <xf numFmtId="0" fontId="1" fillId="0" borderId="11" xfId="7" applyFont="1" applyBorder="1" applyAlignment="1" applyProtection="1">
      <alignment horizontal="left" vertical="top"/>
    </xf>
    <xf numFmtId="0" fontId="1" fillId="0" borderId="12" xfId="7" applyFont="1" applyBorder="1" applyAlignment="1" applyProtection="1">
      <alignment horizontal="left" vertical="top"/>
    </xf>
    <xf numFmtId="0" fontId="4" fillId="2" borderId="6" xfId="7" applyFont="1" applyFill="1" applyBorder="1" applyAlignment="1" applyProtection="1">
      <alignment horizontal="center"/>
    </xf>
    <xf numFmtId="0" fontId="4" fillId="2" borderId="42" xfId="7" applyFont="1" applyFill="1" applyBorder="1" applyAlignment="1" applyProtection="1">
      <alignment horizontal="center"/>
    </xf>
    <xf numFmtId="0" fontId="4" fillId="2" borderId="43" xfId="7" applyFont="1" applyFill="1" applyBorder="1" applyAlignment="1" applyProtection="1">
      <alignment horizontal="center"/>
    </xf>
    <xf numFmtId="0" fontId="4" fillId="2" borderId="44" xfId="7" applyFont="1" applyFill="1" applyBorder="1" applyAlignment="1" applyProtection="1">
      <alignment horizontal="center"/>
    </xf>
    <xf numFmtId="0" fontId="4" fillId="7" borderId="27" xfId="7" applyFont="1" applyFill="1" applyBorder="1" applyAlignment="1" applyProtection="1">
      <alignment horizontal="center" vertical="center"/>
    </xf>
    <xf numFmtId="0" fontId="4" fillId="7" borderId="21" xfId="7" applyFont="1" applyFill="1" applyBorder="1" applyAlignment="1" applyProtection="1">
      <alignment horizontal="center" vertical="center"/>
    </xf>
    <xf numFmtId="0" fontId="4" fillId="7" borderId="27" xfId="7" applyFont="1" applyFill="1" applyBorder="1" applyAlignment="1" applyProtection="1">
      <alignment horizontal="justify" vertical="center"/>
    </xf>
    <xf numFmtId="0" fontId="4" fillId="7" borderId="21" xfId="7" applyFont="1" applyFill="1" applyBorder="1" applyAlignment="1" applyProtection="1">
      <alignment horizontal="justify" vertical="center"/>
    </xf>
    <xf numFmtId="0" fontId="4" fillId="7" borderId="27" xfId="7" applyFont="1" applyFill="1" applyBorder="1" applyAlignment="1" applyProtection="1">
      <alignment horizontal="center" vertical="justify"/>
    </xf>
    <xf numFmtId="0" fontId="4" fillId="7" borderId="21" xfId="7" applyFont="1" applyFill="1" applyBorder="1" applyAlignment="1" applyProtection="1">
      <alignment horizontal="center" vertical="justify"/>
    </xf>
    <xf numFmtId="0" fontId="16" fillId="2" borderId="27" xfId="7" applyFont="1" applyFill="1" applyBorder="1" applyAlignment="1" applyProtection="1">
      <alignment horizontal="center" vertical="justify"/>
    </xf>
    <xf numFmtId="0" fontId="16" fillId="2" borderId="21" xfId="7" applyFont="1" applyFill="1" applyBorder="1" applyAlignment="1" applyProtection="1">
      <alignment horizontal="center" vertical="justify"/>
    </xf>
    <xf numFmtId="0" fontId="1" fillId="0" borderId="17" xfId="7" applyFont="1" applyFill="1" applyBorder="1" applyAlignment="1" applyProtection="1">
      <alignment horizontal="left" vertical="justify"/>
      <protection locked="0"/>
    </xf>
    <xf numFmtId="0" fontId="1" fillId="0" borderId="11" xfId="7" applyFont="1" applyFill="1" applyBorder="1" applyAlignment="1" applyProtection="1">
      <alignment horizontal="left" vertical="justify"/>
      <protection locked="0"/>
    </xf>
    <xf numFmtId="0" fontId="1" fillId="0" borderId="12" xfId="7" applyFont="1" applyFill="1" applyBorder="1" applyAlignment="1" applyProtection="1">
      <alignment horizontal="left" vertical="justify"/>
      <protection locked="0"/>
    </xf>
    <xf numFmtId="0" fontId="1" fillId="0" borderId="17" xfId="7" applyBorder="1" applyAlignment="1" applyProtection="1">
      <alignment horizontal="center"/>
      <protection locked="0"/>
    </xf>
    <xf numFmtId="0" fontId="1" fillId="0" borderId="11" xfId="7" applyBorder="1" applyAlignment="1" applyProtection="1">
      <alignment horizontal="center"/>
      <protection locked="0"/>
    </xf>
    <xf numFmtId="0" fontId="1" fillId="0" borderId="12" xfId="7" applyBorder="1" applyAlignment="1" applyProtection="1">
      <alignment horizontal="center"/>
      <protection locked="0"/>
    </xf>
    <xf numFmtId="14" fontId="1" fillId="0" borderId="17" xfId="7" applyNumberFormat="1" applyBorder="1" applyAlignment="1" applyProtection="1">
      <alignment horizontal="center"/>
      <protection locked="0"/>
    </xf>
    <xf numFmtId="0" fontId="4" fillId="7" borderId="11" xfId="7" applyFont="1" applyFill="1" applyBorder="1" applyAlignment="1" applyProtection="1">
      <alignment horizontal="center" vertical="justify"/>
    </xf>
    <xf numFmtId="0" fontId="15" fillId="0" borderId="3" xfId="0" applyFont="1" applyBorder="1" applyAlignment="1">
      <alignment horizontal="left"/>
    </xf>
    <xf numFmtId="0" fontId="15" fillId="0" borderId="33" xfId="0" applyFont="1" applyBorder="1" applyAlignment="1">
      <alignment horizontal="left"/>
    </xf>
    <xf numFmtId="0" fontId="15" fillId="0" borderId="29" xfId="0" applyFont="1" applyBorder="1" applyAlignment="1">
      <alignment horizontal="left"/>
    </xf>
    <xf numFmtId="4" fontId="15" fillId="0" borderId="3" xfId="0" applyNumberFormat="1" applyFont="1" applyBorder="1" applyAlignment="1">
      <alignment horizontal="center"/>
    </xf>
    <xf numFmtId="4" fontId="15" fillId="0" borderId="29" xfId="0" applyNumberFormat="1" applyFont="1" applyBorder="1" applyAlignment="1">
      <alignment horizontal="center"/>
    </xf>
    <xf numFmtId="0" fontId="14" fillId="0" borderId="3" xfId="0" applyFont="1" applyBorder="1" applyAlignment="1">
      <alignment horizontal="left"/>
    </xf>
    <xf numFmtId="0" fontId="14" fillId="0" borderId="33" xfId="0" applyFont="1" applyBorder="1" applyAlignment="1">
      <alignment horizontal="left"/>
    </xf>
    <xf numFmtId="0" fontId="14" fillId="0" borderId="29" xfId="0" applyFont="1" applyBorder="1" applyAlignment="1">
      <alignment horizontal="left"/>
    </xf>
    <xf numFmtId="4" fontId="14" fillId="0" borderId="3" xfId="0" applyNumberFormat="1" applyFont="1" applyBorder="1" applyAlignment="1">
      <alignment horizontal="center"/>
    </xf>
    <xf numFmtId="4" fontId="14" fillId="0" borderId="29" xfId="0" applyNumberFormat="1" applyFont="1" applyBorder="1" applyAlignment="1">
      <alignment horizontal="center"/>
    </xf>
    <xf numFmtId="43" fontId="15" fillId="0" borderId="2" xfId="4" applyFont="1" applyBorder="1" applyAlignment="1">
      <alignment horizontal="center"/>
    </xf>
    <xf numFmtId="4" fontId="15" fillId="0" borderId="3" xfId="7" applyNumberFormat="1" applyFont="1" applyBorder="1" applyAlignment="1">
      <alignment horizontal="right"/>
    </xf>
    <xf numFmtId="4" fontId="15" fillId="0" borderId="29" xfId="7" applyNumberFormat="1" applyFont="1" applyBorder="1" applyAlignment="1">
      <alignment horizontal="right"/>
    </xf>
    <xf numFmtId="0" fontId="15" fillId="0" borderId="1" xfId="0" applyFont="1" applyBorder="1" applyAlignment="1">
      <alignment horizontal="center" vertical="justify" wrapText="1"/>
    </xf>
    <xf numFmtId="0" fontId="15" fillId="0" borderId="2" xfId="0" applyFont="1" applyBorder="1" applyAlignment="1">
      <alignment horizontal="center" vertical="justify" wrapText="1"/>
    </xf>
    <xf numFmtId="0" fontId="54" fillId="18" borderId="0" xfId="6" applyFont="1" applyFill="1" applyAlignment="1">
      <alignment horizontal="left" wrapText="1"/>
    </xf>
    <xf numFmtId="0" fontId="1" fillId="0" borderId="0" xfId="6" applyFont="1"/>
    <xf numFmtId="0" fontId="54" fillId="18" borderId="0" xfId="6" applyFont="1" applyFill="1" applyAlignment="1">
      <alignment horizontal="left"/>
    </xf>
    <xf numFmtId="0" fontId="69" fillId="19" borderId="75" xfId="6" applyFont="1" applyFill="1" applyBorder="1" applyAlignment="1">
      <alignment horizontal="left" vertical="top" wrapText="1"/>
    </xf>
    <xf numFmtId="0" fontId="1" fillId="0" borderId="76" xfId="6" applyFont="1" applyBorder="1"/>
    <xf numFmtId="0" fontId="1" fillId="0" borderId="77" xfId="6" applyFont="1" applyBorder="1"/>
    <xf numFmtId="0" fontId="54" fillId="17" borderId="45" xfId="6" applyFont="1" applyFill="1" applyBorder="1" applyAlignment="1">
      <alignment horizontal="center" wrapText="1"/>
    </xf>
    <xf numFmtId="0" fontId="1" fillId="0" borderId="54" xfId="6" applyFont="1" applyBorder="1"/>
    <xf numFmtId="0" fontId="67" fillId="17" borderId="46" xfId="6" applyFont="1" applyFill="1" applyBorder="1" applyAlignment="1">
      <alignment horizontal="center" vertical="center"/>
    </xf>
    <xf numFmtId="0" fontId="1" fillId="0" borderId="55" xfId="6" applyFont="1" applyBorder="1"/>
    <xf numFmtId="4" fontId="67" fillId="17" borderId="46" xfId="6" applyNumberFormat="1" applyFont="1" applyFill="1" applyBorder="1" applyAlignment="1">
      <alignment horizontal="center" vertical="center"/>
    </xf>
    <xf numFmtId="0" fontId="67" fillId="17" borderId="48" xfId="6" applyFont="1" applyFill="1" applyBorder="1" applyAlignment="1">
      <alignment horizontal="center" vertical="center"/>
    </xf>
    <xf numFmtId="0" fontId="67" fillId="17" borderId="49" xfId="6" applyFont="1" applyFill="1" applyBorder="1" applyAlignment="1">
      <alignment horizontal="center" vertical="center"/>
    </xf>
    <xf numFmtId="0" fontId="67" fillId="17" borderId="50" xfId="6" applyFont="1" applyFill="1" applyBorder="1" applyAlignment="1">
      <alignment horizontal="center" vertical="center"/>
    </xf>
    <xf numFmtId="0" fontId="67" fillId="17" borderId="57" xfId="6" applyFont="1" applyFill="1" applyBorder="1" applyAlignment="1">
      <alignment horizontal="center" vertical="center"/>
    </xf>
    <xf numFmtId="0" fontId="67" fillId="17" borderId="0" xfId="6" applyFont="1" applyFill="1" applyBorder="1" applyAlignment="1">
      <alignment horizontal="center" vertical="center"/>
    </xf>
    <xf numFmtId="0" fontId="67" fillId="17" borderId="58" xfId="6" applyFont="1" applyFill="1" applyBorder="1" applyAlignment="1">
      <alignment horizontal="center" vertical="center"/>
    </xf>
    <xf numFmtId="0" fontId="1" fillId="0" borderId="57" xfId="6" applyFont="1" applyBorder="1"/>
    <xf numFmtId="0" fontId="67" fillId="17" borderId="51" xfId="6" applyFont="1" applyFill="1" applyBorder="1" applyAlignment="1">
      <alignment horizontal="center"/>
    </xf>
    <xf numFmtId="0" fontId="1" fillId="0" borderId="52" xfId="6" applyFont="1" applyBorder="1"/>
    <xf numFmtId="0" fontId="1" fillId="0" borderId="53" xfId="6" applyFont="1" applyBorder="1"/>
    <xf numFmtId="0" fontId="72" fillId="6" borderId="9" xfId="0" applyFont="1" applyFill="1" applyBorder="1" applyAlignment="1" applyProtection="1">
      <alignment horizontal="left" vertical="top" wrapText="1"/>
      <protection locked="0"/>
    </xf>
    <xf numFmtId="0" fontId="72" fillId="6" borderId="8" xfId="0" applyFont="1" applyFill="1" applyBorder="1" applyAlignment="1" applyProtection="1">
      <alignment horizontal="left" vertical="top" wrapText="1"/>
      <protection locked="0"/>
    </xf>
    <xf numFmtId="0" fontId="72" fillId="6" borderId="35" xfId="0" applyFont="1" applyFill="1" applyBorder="1" applyAlignment="1" applyProtection="1">
      <alignment horizontal="left" vertical="top" wrapText="1"/>
      <protection locked="0"/>
    </xf>
    <xf numFmtId="2" fontId="66" fillId="0" borderId="0" xfId="6" applyNumberFormat="1" applyFont="1" applyAlignment="1">
      <alignment horizontal="left" vertical="center" wrapText="1"/>
    </xf>
    <xf numFmtId="0" fontId="64" fillId="0" borderId="0" xfId="6"/>
    <xf numFmtId="2" fontId="66" fillId="0" borderId="0" xfId="6" applyNumberFormat="1" applyFont="1" applyAlignment="1">
      <alignment horizontal="center" vertical="center"/>
    </xf>
    <xf numFmtId="0" fontId="27" fillId="0" borderId="0" xfId="0" applyFont="1" applyAlignment="1">
      <alignment horizontal="center"/>
    </xf>
  </cellXfs>
  <cellStyles count="9">
    <cellStyle name="Hipervínculo" xfId="1" builtinId="8"/>
    <cellStyle name="Millares" xfId="2" builtinId="3"/>
    <cellStyle name="Millares [0]" xfId="3" builtinId="6"/>
    <cellStyle name="Millares [0] 2" xfId="5" xr:uid="{95F9CA3D-FB73-4250-8691-C09DCBE6E4B5}"/>
    <cellStyle name="Millares 2" xfId="8" xr:uid="{DEB9A31C-C787-4CE7-B17A-3F827BFCA43B}"/>
    <cellStyle name="Millares 3" xfId="4" xr:uid="{19B3C405-3A58-4EDF-BE6B-72365CB37DEB}"/>
    <cellStyle name="Normal" xfId="0" builtinId="0"/>
    <cellStyle name="Normal 2" xfId="7" xr:uid="{C0BEA402-595C-468D-ABE6-964D8537FAA0}"/>
    <cellStyle name="Normal 3" xfId="6" xr:uid="{23EA7C0E-6EBA-4D07-AFF1-B39A27D8524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1451197317"/>
          <c:y val="4.4692737430167599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numLit>
          </c:val>
          <c:extLst>
            <c:ext xmlns:c16="http://schemas.microsoft.com/office/drawing/2014/chart" uri="{C3380CC4-5D6E-409C-BE32-E72D297353CC}">
              <c16:uniqueId val="{00000000-D1C9-4EF0-8E00-BA0742278A6B}"/>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D1C9-4EF0-8E00-BA0742278A6B}"/>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3-D1C9-4EF0-8E00-BA0742278A6B}"/>
            </c:ext>
          </c:extLst>
        </c:ser>
        <c:dLbls>
          <c:showLegendKey val="0"/>
          <c:showVal val="0"/>
          <c:showCatName val="0"/>
          <c:showSerName val="0"/>
          <c:showPercent val="0"/>
          <c:showBubbleSize val="0"/>
        </c:dLbls>
        <c:gapWidth val="150"/>
        <c:axId val="461000648"/>
        <c:axId val="460997512"/>
      </c:barChart>
      <c:catAx>
        <c:axId val="461000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512"/>
        <c:crosses val="autoZero"/>
        <c:auto val="1"/>
        <c:lblAlgn val="ctr"/>
        <c:lblOffset val="100"/>
        <c:tickLblSkip val="1"/>
        <c:tickMarkSkip val="1"/>
        <c:noMultiLvlLbl val="0"/>
      </c:catAx>
      <c:valAx>
        <c:axId val="460997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1000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sueldos para cargos fijos</c:v>
              </c:pt>
              <c:pt idx="1">
                <c:v>Plazas en servicios especiales</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0-6FE8-409B-AFD8-88F1850C691C}"/>
            </c:ext>
          </c:extLst>
        </c:ser>
        <c:dLbls>
          <c:showLegendKey val="0"/>
          <c:showVal val="0"/>
          <c:showCatName val="0"/>
          <c:showSerName val="0"/>
          <c:showPercent val="0"/>
          <c:showBubbleSize val="0"/>
        </c:dLbls>
        <c:gapWidth val="150"/>
        <c:axId val="460997904"/>
        <c:axId val="460999864"/>
      </c:barChart>
      <c:catAx>
        <c:axId val="46099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9864"/>
        <c:crosses val="autoZero"/>
        <c:auto val="1"/>
        <c:lblAlgn val="ctr"/>
        <c:lblOffset val="100"/>
        <c:tickLblSkip val="1"/>
        <c:tickMarkSkip val="1"/>
        <c:noMultiLvlLbl val="0"/>
      </c:catAx>
      <c:valAx>
        <c:axId val="460999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9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numLit>
          </c:val>
          <c:extLst>
            <c:ext xmlns:c16="http://schemas.microsoft.com/office/drawing/2014/chart" uri="{C3380CC4-5D6E-409C-BE32-E72D297353CC}">
              <c16:uniqueId val="{00000000-9A18-4814-AC3B-94CECAD13846}"/>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9A18-4814-AC3B-94CECAD13846}"/>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pt idx="0">
                <c:v>11</c:v>
              </c:pt>
              <c:pt idx="1">
                <c:v>19</c:v>
              </c:pt>
              <c:pt idx="2">
                <c:v>12</c:v>
              </c:pt>
              <c:pt idx="3">
                <c:v>0</c:v>
              </c:pt>
              <c:pt idx="4">
                <c:v>42</c:v>
              </c:pt>
            </c:numLit>
          </c:val>
          <c:extLst>
            <c:ext xmlns:c16="http://schemas.microsoft.com/office/drawing/2014/chart" uri="{C3380CC4-5D6E-409C-BE32-E72D297353CC}">
              <c16:uniqueId val="{00000003-9A18-4814-AC3B-94CECAD13846}"/>
            </c:ext>
          </c:extLst>
        </c:ser>
        <c:dLbls>
          <c:showLegendKey val="0"/>
          <c:showVal val="0"/>
          <c:showCatName val="0"/>
          <c:showSerName val="0"/>
          <c:showPercent val="0"/>
          <c:showBubbleSize val="0"/>
        </c:dLbls>
        <c:gapWidth val="150"/>
        <c:axId val="394983256"/>
        <c:axId val="394987960"/>
      </c:barChart>
      <c:catAx>
        <c:axId val="394983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394987960"/>
        <c:crosses val="autoZero"/>
        <c:auto val="1"/>
        <c:lblAlgn val="ctr"/>
        <c:lblOffset val="100"/>
        <c:tickLblSkip val="1"/>
        <c:tickMarkSkip val="1"/>
        <c:noMultiLvlLbl val="0"/>
      </c:catAx>
      <c:valAx>
        <c:axId val="394987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94983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1451197317"/>
          <c:y val="4.4692737430167599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numLit>
          </c:val>
          <c:extLst>
            <c:ext xmlns:c16="http://schemas.microsoft.com/office/drawing/2014/chart" uri="{C3380CC4-5D6E-409C-BE32-E72D297353CC}">
              <c16:uniqueId val="{00000000-8039-494F-9BDA-D58B457537FD}"/>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8039-494F-9BDA-D58B457537FD}"/>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3-8039-494F-9BDA-D58B457537FD}"/>
            </c:ext>
          </c:extLst>
        </c:ser>
        <c:dLbls>
          <c:showLegendKey val="0"/>
          <c:showVal val="0"/>
          <c:showCatName val="0"/>
          <c:showSerName val="0"/>
          <c:showPercent val="0"/>
          <c:showBubbleSize val="0"/>
        </c:dLbls>
        <c:gapWidth val="150"/>
        <c:axId val="356091656"/>
        <c:axId val="356092048"/>
      </c:barChart>
      <c:catAx>
        <c:axId val="35609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2048"/>
        <c:crosses val="autoZero"/>
        <c:auto val="1"/>
        <c:lblAlgn val="ctr"/>
        <c:lblOffset val="100"/>
        <c:tickLblSkip val="1"/>
        <c:tickMarkSkip val="1"/>
        <c:noMultiLvlLbl val="0"/>
      </c:catAx>
      <c:valAx>
        <c:axId val="3560920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16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sueldos para cargos fijos</c:v>
              </c:pt>
              <c:pt idx="1">
                <c:v>Plazas en servicios especiales</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0-62D0-4F43-B116-00AE9112482E}"/>
            </c:ext>
          </c:extLst>
        </c:ser>
        <c:dLbls>
          <c:showLegendKey val="0"/>
          <c:showVal val="0"/>
          <c:showCatName val="0"/>
          <c:showSerName val="0"/>
          <c:showPercent val="0"/>
          <c:showBubbleSize val="0"/>
        </c:dLbls>
        <c:gapWidth val="150"/>
        <c:axId val="356092440"/>
        <c:axId val="356084992"/>
      </c:barChart>
      <c:catAx>
        <c:axId val="356092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84992"/>
        <c:crosses val="autoZero"/>
        <c:auto val="1"/>
        <c:lblAlgn val="ctr"/>
        <c:lblOffset val="100"/>
        <c:tickLblSkip val="1"/>
        <c:tickMarkSkip val="1"/>
        <c:noMultiLvlLbl val="0"/>
      </c:catAx>
      <c:valAx>
        <c:axId val="3560849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924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numLit>
          </c:val>
          <c:extLst>
            <c:ext xmlns:c16="http://schemas.microsoft.com/office/drawing/2014/chart" uri="{C3380CC4-5D6E-409C-BE32-E72D297353CC}">
              <c16:uniqueId val="{00000000-9945-419C-B4CB-743B2D0AAB7F}"/>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9945-419C-B4CB-743B2D0AAB7F}"/>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pt idx="0">
                <c:v>11</c:v>
              </c:pt>
              <c:pt idx="1">
                <c:v>19</c:v>
              </c:pt>
              <c:pt idx="2">
                <c:v>12</c:v>
              </c:pt>
              <c:pt idx="3">
                <c:v>0</c:v>
              </c:pt>
              <c:pt idx="4">
                <c:v>42</c:v>
              </c:pt>
            </c:numLit>
          </c:val>
          <c:extLst>
            <c:ext xmlns:c16="http://schemas.microsoft.com/office/drawing/2014/chart" uri="{C3380CC4-5D6E-409C-BE32-E72D297353CC}">
              <c16:uniqueId val="{00000003-9945-419C-B4CB-743B2D0AAB7F}"/>
            </c:ext>
          </c:extLst>
        </c:ser>
        <c:dLbls>
          <c:showLegendKey val="0"/>
          <c:showVal val="0"/>
          <c:showCatName val="0"/>
          <c:showSerName val="0"/>
          <c:showPercent val="0"/>
          <c:showBubbleSize val="0"/>
        </c:dLbls>
        <c:gapWidth val="150"/>
        <c:axId val="356088520"/>
        <c:axId val="356089304"/>
      </c:barChart>
      <c:catAx>
        <c:axId val="35608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356089304"/>
        <c:crosses val="autoZero"/>
        <c:auto val="1"/>
        <c:lblAlgn val="ctr"/>
        <c:lblOffset val="100"/>
        <c:tickLblSkip val="1"/>
        <c:tickMarkSkip val="1"/>
        <c:noMultiLvlLbl val="0"/>
      </c:catAx>
      <c:valAx>
        <c:axId val="3560893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560885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sueldos para cargos fijos</c:v>
              </c:pt>
              <c:pt idx="1">
                <c:v>Plazas en servicios especiales</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0-36F3-407F-AB92-DCA7F0FBD20A}"/>
            </c:ext>
          </c:extLst>
        </c:ser>
        <c:dLbls>
          <c:showLegendKey val="0"/>
          <c:showVal val="0"/>
          <c:showCatName val="0"/>
          <c:showSerName val="0"/>
          <c:showPercent val="0"/>
          <c:showBubbleSize val="0"/>
        </c:dLbls>
        <c:gapWidth val="150"/>
        <c:axId val="460997904"/>
        <c:axId val="460999864"/>
      </c:barChart>
      <c:catAx>
        <c:axId val="46099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9864"/>
        <c:crosses val="autoZero"/>
        <c:auto val="1"/>
        <c:lblAlgn val="ctr"/>
        <c:lblOffset val="100"/>
        <c:tickLblSkip val="1"/>
        <c:tickMarkSkip val="1"/>
        <c:noMultiLvlLbl val="0"/>
      </c:catAx>
      <c:valAx>
        <c:axId val="460999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9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numLit>
          </c:val>
          <c:extLst>
            <c:ext xmlns:c16="http://schemas.microsoft.com/office/drawing/2014/chart" uri="{C3380CC4-5D6E-409C-BE32-E72D297353CC}">
              <c16:uniqueId val="{00000000-7B08-4D7D-9657-4D174188D410}"/>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7B08-4D7D-9657-4D174188D410}"/>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Programa I: Dirección y Administración General</c:v>
              </c:pt>
              <c:pt idx="1">
                <c:v>Programa II: Servicios Comunitarios</c:v>
              </c:pt>
              <c:pt idx="2">
                <c:v>Programa III: Inversiones</c:v>
              </c:pt>
              <c:pt idx="3">
                <c:v>Programa IV: Partidas específicas</c:v>
              </c:pt>
              <c:pt idx="4">
                <c:v>Total de plazas</c:v>
              </c:pt>
            </c:strLit>
          </c:cat>
          <c:val>
            <c:numLit>
              <c:formatCode>General</c:formatCode>
              <c:ptCount val="5"/>
              <c:pt idx="0">
                <c:v>11</c:v>
              </c:pt>
              <c:pt idx="1">
                <c:v>19</c:v>
              </c:pt>
              <c:pt idx="2">
                <c:v>12</c:v>
              </c:pt>
              <c:pt idx="3">
                <c:v>0</c:v>
              </c:pt>
              <c:pt idx="4">
                <c:v>42</c:v>
              </c:pt>
            </c:numLit>
          </c:val>
          <c:extLst>
            <c:ext xmlns:c16="http://schemas.microsoft.com/office/drawing/2014/chart" uri="{C3380CC4-5D6E-409C-BE32-E72D297353CC}">
              <c16:uniqueId val="{00000003-7B08-4D7D-9657-4D174188D410}"/>
            </c:ext>
          </c:extLst>
        </c:ser>
        <c:dLbls>
          <c:showLegendKey val="0"/>
          <c:showVal val="0"/>
          <c:showCatName val="0"/>
          <c:showSerName val="0"/>
          <c:showPercent val="0"/>
          <c:showBubbleSize val="0"/>
        </c:dLbls>
        <c:gapWidth val="150"/>
        <c:axId val="394983256"/>
        <c:axId val="394987960"/>
      </c:barChart>
      <c:catAx>
        <c:axId val="394983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394987960"/>
        <c:crosses val="autoZero"/>
        <c:auto val="1"/>
        <c:lblAlgn val="ctr"/>
        <c:lblOffset val="100"/>
        <c:tickLblSkip val="1"/>
        <c:tickMarkSkip val="1"/>
        <c:noMultiLvlLbl val="0"/>
      </c:catAx>
      <c:valAx>
        <c:axId val="3949879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94983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4C8-4995-B902-ECC324EA53A0}"/>
            </c:ext>
          </c:extLst>
        </c:ser>
        <c:dLbls>
          <c:showLegendKey val="0"/>
          <c:showVal val="0"/>
          <c:showCatName val="0"/>
          <c:showSerName val="0"/>
          <c:showPercent val="0"/>
          <c:showBubbleSize val="0"/>
        </c:dLbls>
        <c:gapWidth val="150"/>
        <c:axId val="324695976"/>
        <c:axId val="1"/>
      </c:barChart>
      <c:catAx>
        <c:axId val="32469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246959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216-4239-8D5D-008BBAA5BB7B}"/>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B216-4239-8D5D-008BBAA5BB7B}"/>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B216-4239-8D5D-008BBAA5BB7B}"/>
            </c:ext>
          </c:extLst>
        </c:ser>
        <c:dLbls>
          <c:showLegendKey val="0"/>
          <c:showVal val="0"/>
          <c:showCatName val="0"/>
          <c:showSerName val="0"/>
          <c:showPercent val="0"/>
          <c:showBubbleSize val="0"/>
        </c:dLbls>
        <c:gapWidth val="150"/>
        <c:axId val="324692696"/>
        <c:axId val="1"/>
      </c:barChart>
      <c:catAx>
        <c:axId val="324692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246926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6101092203"/>
          <c:y val="4.4692913385826774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'[9]MARCO GENERAL PLAZAS'!$A$29:$A$31</c:f>
              <c:strCache>
                <c:ptCount val="3"/>
                <c:pt idx="0">
                  <c:v>Plazas en procesos sustantivos</c:v>
                </c:pt>
                <c:pt idx="1">
                  <c:v>Plazas en procesos de apoyo</c:v>
                </c:pt>
                <c:pt idx="2">
                  <c:v>Total de plazas</c:v>
                </c:pt>
              </c:strCache>
            </c:strRef>
          </c:cat>
          <c:val>
            <c:numRef>
              <c:f>'[9]MARCO GENERAL PLAZAS'!$B$29:$B$31</c:f>
              <c:numCache>
                <c:formatCode>General</c:formatCode>
                <c:ptCount val="3"/>
              </c:numCache>
            </c:numRef>
          </c:val>
          <c:extLst>
            <c:ext xmlns:c16="http://schemas.microsoft.com/office/drawing/2014/chart" uri="{C3380CC4-5D6E-409C-BE32-E72D297353CC}">
              <c16:uniqueId val="{00000000-8D10-4C3A-BBBD-A077278C5690}"/>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8D10-4C3A-BBBD-A077278C5690}"/>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'[9]MARCO GENERAL PLAZAS'!$A$29:$A$31</c:f>
              <c:strCache>
                <c:ptCount val="3"/>
                <c:pt idx="0">
                  <c:v>Plazas en procesos sustantivos</c:v>
                </c:pt>
                <c:pt idx="1">
                  <c:v>Plazas en procesos de apoyo</c:v>
                </c:pt>
                <c:pt idx="2">
                  <c:v>Total de plazas</c:v>
                </c:pt>
              </c:strCache>
            </c:strRef>
          </c:cat>
          <c:val>
            <c:numRef>
              <c:f>'[9]MARCO GENERAL PLAZAS'!$C$29:$C$31</c:f>
              <c:numCache>
                <c:formatCode>General</c:formatCode>
                <c:ptCount val="3"/>
                <c:pt idx="0">
                  <c:v>41</c:v>
                </c:pt>
                <c:pt idx="1">
                  <c:v>2</c:v>
                </c:pt>
                <c:pt idx="2">
                  <c:v>43</c:v>
                </c:pt>
              </c:numCache>
            </c:numRef>
          </c:val>
          <c:extLst>
            <c:ext xmlns:c16="http://schemas.microsoft.com/office/drawing/2014/chart" uri="{C3380CC4-5D6E-409C-BE32-E72D297353CC}">
              <c16:uniqueId val="{00000003-8D10-4C3A-BBBD-A077278C5690}"/>
            </c:ext>
          </c:extLst>
        </c:ser>
        <c:dLbls>
          <c:showLegendKey val="0"/>
          <c:showVal val="0"/>
          <c:showCatName val="0"/>
          <c:showSerName val="0"/>
          <c:showPercent val="0"/>
          <c:showBubbleSize val="0"/>
        </c:dLbls>
        <c:gapWidth val="150"/>
        <c:axId val="324698272"/>
        <c:axId val="1"/>
      </c:barChart>
      <c:catAx>
        <c:axId val="32469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246982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s-CR"/>
              <a:t>Plazas fijas y especiales</a:t>
            </a:r>
          </a:p>
        </c:rich>
      </c:tx>
      <c:layout>
        <c:manualLayout>
          <c:xMode val="edge"/>
          <c:yMode val="edge"/>
          <c:x val="0.31117051290778852"/>
          <c:y val="4.072398190045249E-2"/>
        </c:manualLayout>
      </c:layout>
      <c:overlay val="0"/>
      <c:spPr>
        <a:noFill/>
        <a:ln w="25400">
          <a:noFill/>
        </a:ln>
      </c:spPr>
    </c:title>
    <c:autoTitleDeleted val="0"/>
    <c:plotArea>
      <c:layout>
        <c:manualLayout>
          <c:layoutTarget val="inner"/>
          <c:xMode val="edge"/>
          <c:yMode val="edge"/>
          <c:x val="0.10638311687468427"/>
          <c:y val="0.24886877828054299"/>
          <c:w val="0.85638409084120837"/>
          <c:h val="0.4977375565610859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('[9]MARCO GENERAL PLAZAS'!$A$27,'[9]MARCO GENERAL PLAZAS'!$A$28,'[9]MARCO GENERAL PLAZAS'!$A$31)</c:f>
              <c:strCache>
                <c:ptCount val="3"/>
                <c:pt idx="0">
                  <c:v>Plazas en sueldos para cargos fijos</c:v>
                </c:pt>
                <c:pt idx="1">
                  <c:v>Plazas en servicios especiales</c:v>
                </c:pt>
                <c:pt idx="2">
                  <c:v>Total de plazas</c:v>
                </c:pt>
              </c:strCache>
            </c:strRef>
          </c:cat>
          <c:val>
            <c:numRef>
              <c:f>('[9]MARCO GENERAL PLAZAS'!$C$27,'[9]MARCO GENERAL PLAZAS'!$C$28,'[9]MARCO GENERAL PLAZAS'!$C$31)</c:f>
              <c:numCache>
                <c:formatCode>General</c:formatCode>
                <c:ptCount val="3"/>
                <c:pt idx="0">
                  <c:v>41</c:v>
                </c:pt>
                <c:pt idx="1">
                  <c:v>2</c:v>
                </c:pt>
                <c:pt idx="2">
                  <c:v>43</c:v>
                </c:pt>
              </c:numCache>
            </c:numRef>
          </c:val>
          <c:extLst>
            <c:ext xmlns:c16="http://schemas.microsoft.com/office/drawing/2014/chart" uri="{C3380CC4-5D6E-409C-BE32-E72D297353CC}">
              <c16:uniqueId val="{00000000-1956-4C29-A7E3-5A424AC5ADF9}"/>
            </c:ext>
          </c:extLst>
        </c:ser>
        <c:dLbls>
          <c:showLegendKey val="0"/>
          <c:showVal val="0"/>
          <c:showCatName val="0"/>
          <c:showSerName val="0"/>
          <c:showPercent val="0"/>
          <c:showBubbleSize val="0"/>
        </c:dLbls>
        <c:gapWidth val="150"/>
        <c:axId val="324643824"/>
        <c:axId val="1"/>
      </c:barChart>
      <c:catAx>
        <c:axId val="32464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24643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854251246117171"/>
          <c:y val="4.49438202247191E-2"/>
        </c:manualLayout>
      </c:layout>
      <c:overlay val="0"/>
      <c:spPr>
        <a:noFill/>
        <a:ln w="25400">
          <a:noFill/>
        </a:ln>
      </c:spPr>
    </c:title>
    <c:autoTitleDeleted val="0"/>
    <c:plotArea>
      <c:layout>
        <c:manualLayout>
          <c:layoutTarget val="inner"/>
          <c:xMode val="edge"/>
          <c:yMode val="edge"/>
          <c:x val="8.0971659919028341E-2"/>
          <c:y val="0.3033716187116472"/>
          <c:w val="0.89068825910931171"/>
          <c:h val="0.2921356328334380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'[9]MARCO GENERAL PLAZAS'!$F$27:$F$31</c:f>
              <c:strCache>
                <c:ptCount val="5"/>
                <c:pt idx="0">
                  <c:v>Programa I: Dirección y Administración General</c:v>
                </c:pt>
                <c:pt idx="1">
                  <c:v>Programa II: Servicios Comunitarios</c:v>
                </c:pt>
                <c:pt idx="2">
                  <c:v>Programa III: Inversiones</c:v>
                </c:pt>
                <c:pt idx="3">
                  <c:v>Programa IV: Partidas específicas</c:v>
                </c:pt>
                <c:pt idx="4">
                  <c:v>Total de plazas</c:v>
                </c:pt>
              </c:strCache>
            </c:strRef>
          </c:cat>
          <c:val>
            <c:numRef>
              <c:f>'[9]MARCO GENERAL PLAZAS'!$G$27:$G$31</c:f>
              <c:numCache>
                <c:formatCode>General</c:formatCode>
                <c:ptCount val="5"/>
              </c:numCache>
            </c:numRef>
          </c:val>
          <c:extLst>
            <c:ext xmlns:c16="http://schemas.microsoft.com/office/drawing/2014/chart" uri="{C3380CC4-5D6E-409C-BE32-E72D297353CC}">
              <c16:uniqueId val="{00000000-DBBE-4667-ADF2-EFD3F27A8F7C}"/>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DBBE-4667-ADF2-EFD3F27A8F7C}"/>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'[9]MARCO GENERAL PLAZAS'!$F$27:$F$31</c:f>
              <c:strCache>
                <c:ptCount val="5"/>
                <c:pt idx="0">
                  <c:v>Programa I: Dirección y Administración General</c:v>
                </c:pt>
                <c:pt idx="1">
                  <c:v>Programa II: Servicios Comunitarios</c:v>
                </c:pt>
                <c:pt idx="2">
                  <c:v>Programa III: Inversiones</c:v>
                </c:pt>
                <c:pt idx="3">
                  <c:v>Programa IV: Partidas específicas</c:v>
                </c:pt>
                <c:pt idx="4">
                  <c:v>Total de plazas</c:v>
                </c:pt>
              </c:strCache>
            </c:strRef>
          </c:cat>
          <c:val>
            <c:numRef>
              <c:f>'[9]MARCO GENERAL PLAZAS'!$N$27:$N$31</c:f>
              <c:numCache>
                <c:formatCode>General</c:formatCode>
                <c:ptCount val="5"/>
                <c:pt idx="0">
                  <c:v>11</c:v>
                </c:pt>
                <c:pt idx="1">
                  <c:v>19</c:v>
                </c:pt>
                <c:pt idx="2">
                  <c:v>12</c:v>
                </c:pt>
                <c:pt idx="3">
                  <c:v>0</c:v>
                </c:pt>
                <c:pt idx="4">
                  <c:v>42</c:v>
                </c:pt>
              </c:numCache>
            </c:numRef>
          </c:val>
          <c:extLst>
            <c:ext xmlns:c16="http://schemas.microsoft.com/office/drawing/2014/chart" uri="{C3380CC4-5D6E-409C-BE32-E72D297353CC}">
              <c16:uniqueId val="{00000003-DBBE-4667-ADF2-EFD3F27A8F7C}"/>
            </c:ext>
          </c:extLst>
        </c:ser>
        <c:dLbls>
          <c:showLegendKey val="0"/>
          <c:showVal val="0"/>
          <c:showCatName val="0"/>
          <c:showSerName val="0"/>
          <c:showPercent val="0"/>
          <c:showBubbleSize val="0"/>
        </c:dLbls>
        <c:gapWidth val="150"/>
        <c:axId val="324637592"/>
        <c:axId val="1"/>
      </c:barChart>
      <c:catAx>
        <c:axId val="324637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324637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25050541451197317"/>
          <c:y val="4.4692737430167599E-2"/>
        </c:manualLayout>
      </c:layout>
      <c:overlay val="0"/>
      <c:spPr>
        <a:noFill/>
        <a:ln w="25400">
          <a:noFill/>
        </a:ln>
      </c:spPr>
    </c:title>
    <c:autoTitleDeleted val="0"/>
    <c:plotArea>
      <c:layout>
        <c:manualLayout>
          <c:layoutTarget val="inner"/>
          <c:xMode val="edge"/>
          <c:yMode val="edge"/>
          <c:x val="8.080824023090323E-2"/>
          <c:y val="0.3016759776536313"/>
          <c:w val="0.89091084854570812"/>
          <c:h val="0.38547486033519551"/>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numLit>
          </c:val>
          <c:extLst>
            <c:ext xmlns:c16="http://schemas.microsoft.com/office/drawing/2014/chart" uri="{C3380CC4-5D6E-409C-BE32-E72D297353CC}">
              <c16:uniqueId val="{00000000-C7FD-4969-89E1-4FF76A75279F}"/>
            </c:ext>
          </c:extLst>
        </c:ser>
        <c:ser>
          <c:idx val="1"/>
          <c:order val="1"/>
          <c:spPr>
            <a:solidFill>
              <a:srgbClr val="993366"/>
            </a:solidFill>
            <a:ln w="12700">
              <a:solidFill>
                <a:srgbClr val="000000"/>
              </a:solidFill>
              <a:prstDash val="solid"/>
            </a:ln>
          </c:spPr>
          <c:invertIfNegative val="0"/>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C7FD-4969-89E1-4FF76A75279F}"/>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Plazas en procesos sustantivos</c:v>
              </c:pt>
              <c:pt idx="1">
                <c:v>Plazas en procesos de apoyo</c:v>
              </c:pt>
              <c:pt idx="2">
                <c:v>Total de plazas</c:v>
              </c:pt>
            </c:strLit>
          </c:cat>
          <c:val>
            <c:numLit>
              <c:formatCode>General</c:formatCode>
              <c:ptCount val="3"/>
              <c:pt idx="0">
                <c:v>41</c:v>
              </c:pt>
              <c:pt idx="1">
                <c:v>2</c:v>
              </c:pt>
              <c:pt idx="2">
                <c:v>43</c:v>
              </c:pt>
            </c:numLit>
          </c:val>
          <c:extLst>
            <c:ext xmlns:c16="http://schemas.microsoft.com/office/drawing/2014/chart" uri="{C3380CC4-5D6E-409C-BE32-E72D297353CC}">
              <c16:uniqueId val="{00000003-C7FD-4969-89E1-4FF76A75279F}"/>
            </c:ext>
          </c:extLst>
        </c:ser>
        <c:dLbls>
          <c:showLegendKey val="0"/>
          <c:showVal val="0"/>
          <c:showCatName val="0"/>
          <c:showSerName val="0"/>
          <c:showPercent val="0"/>
          <c:showBubbleSize val="0"/>
        </c:dLbls>
        <c:gapWidth val="150"/>
        <c:axId val="461000648"/>
        <c:axId val="460997512"/>
      </c:barChart>
      <c:catAx>
        <c:axId val="461000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0997512"/>
        <c:crosses val="autoZero"/>
        <c:auto val="1"/>
        <c:lblAlgn val="ctr"/>
        <c:lblOffset val="100"/>
        <c:tickLblSkip val="1"/>
        <c:tickMarkSkip val="1"/>
        <c:noMultiLvlLbl val="0"/>
      </c:catAx>
      <c:valAx>
        <c:axId val="460997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461000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c:printSettings>
</c:chartSpace>
</file>

<file path=xl/drawings/_rels/drawing5.xml.rels><?xml version="1.0" encoding="UTF-8" standalone="yes"?>
<Relationships xmlns="http://schemas.openxmlformats.org/package/2006/relationships"><Relationship Id="rId1" Type="http://schemas.openxmlformats.org/officeDocument/2006/relationships/hyperlink" Target="../../../../../Users/Users/CONTADOR/AppData/Roaming/Barley%20Presupuesto%202009/Barley-Nuevos%20Clasificadores%202006/Barley-Nuevos%20Clasificadores%202006/Barley-Nuevos%20Clasificadores%202006/TALLER%20SISTEMA%20PLAN%20PRESUPUESTO%20%202006%20(MUNICIPALIDADES)/Otros/Modelo%20para%20c&#225;lculo%20de%20recursos%20espec&#237;ficos%20y%20otros%20(Uso%20interno).xls" TargetMode="External"/></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0</xdr:rowOff>
    </xdr:to>
    <xdr:sp macro="" textlink="">
      <xdr:nvSpPr>
        <xdr:cNvPr id="2" name="Rectangle 1">
          <a:extLst>
            <a:ext uri="{FF2B5EF4-FFF2-40B4-BE49-F238E27FC236}">
              <a16:creationId xmlns:a16="http://schemas.microsoft.com/office/drawing/2014/main" id="{B0EFB450-AF72-403C-9A66-4D4E20440047}"/>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5</xdr:col>
      <xdr:colOff>0</xdr:colOff>
      <xdr:row>0</xdr:row>
      <xdr:rowOff>0</xdr:rowOff>
    </xdr:to>
    <xdr:sp macro="" textlink="">
      <xdr:nvSpPr>
        <xdr:cNvPr id="3" name="Rectangle 2">
          <a:extLst>
            <a:ext uri="{FF2B5EF4-FFF2-40B4-BE49-F238E27FC236}">
              <a16:creationId xmlns:a16="http://schemas.microsoft.com/office/drawing/2014/main" id="{B8BF9FF9-342C-473B-85E4-FF685D12EF4A}"/>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0</xdr:rowOff>
    </xdr:to>
    <xdr:sp macro="" textlink="">
      <xdr:nvSpPr>
        <xdr:cNvPr id="663889" name="Rectangle 1">
          <a:extLst>
            <a:ext uri="{FF2B5EF4-FFF2-40B4-BE49-F238E27FC236}">
              <a16:creationId xmlns:a16="http://schemas.microsoft.com/office/drawing/2014/main" id="{00000000-0008-0000-0300-0000512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5</xdr:col>
      <xdr:colOff>0</xdr:colOff>
      <xdr:row>0</xdr:row>
      <xdr:rowOff>0</xdr:rowOff>
    </xdr:to>
    <xdr:sp macro="" textlink="">
      <xdr:nvSpPr>
        <xdr:cNvPr id="663890" name="Rectangle 2">
          <a:extLst>
            <a:ext uri="{FF2B5EF4-FFF2-40B4-BE49-F238E27FC236}">
              <a16:creationId xmlns:a16="http://schemas.microsoft.com/office/drawing/2014/main" id="{00000000-0008-0000-0300-0000522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419100</xdr:colOff>
      <xdr:row>0</xdr:row>
      <xdr:rowOff>0</xdr:rowOff>
    </xdr:to>
    <xdr:sp macro="" textlink="">
      <xdr:nvSpPr>
        <xdr:cNvPr id="367137" name="Rectangle 1">
          <a:extLst>
            <a:ext uri="{FF2B5EF4-FFF2-40B4-BE49-F238E27FC236}">
              <a16:creationId xmlns:a16="http://schemas.microsoft.com/office/drawing/2014/main" id="{00000000-0008-0000-0400-0000219A0500}"/>
            </a:ext>
          </a:extLst>
        </xdr:cNvPr>
        <xdr:cNvSpPr>
          <a:spLocks noChangeArrowheads="1"/>
        </xdr:cNvSpPr>
      </xdr:nvSpPr>
      <xdr:spPr bwMode="auto">
        <a:xfrm>
          <a:off x="0" y="0"/>
          <a:ext cx="980122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180975</xdr:colOff>
      <xdr:row>5</xdr:row>
      <xdr:rowOff>47625</xdr:rowOff>
    </xdr:from>
    <xdr:to>
      <xdr:col>16</xdr:col>
      <xdr:colOff>504825</xdr:colOff>
      <xdr:row>5</xdr:row>
      <xdr:rowOff>47625</xdr:rowOff>
    </xdr:to>
    <xdr:sp macro="" textlink="">
      <xdr:nvSpPr>
        <xdr:cNvPr id="367138" name="Rectangle 2">
          <a:extLst>
            <a:ext uri="{FF2B5EF4-FFF2-40B4-BE49-F238E27FC236}">
              <a16:creationId xmlns:a16="http://schemas.microsoft.com/office/drawing/2014/main" id="{00000000-0008-0000-0400-0000229A0500}"/>
            </a:ext>
          </a:extLst>
        </xdr:cNvPr>
        <xdr:cNvSpPr>
          <a:spLocks noChangeArrowheads="1"/>
        </xdr:cNvSpPr>
      </xdr:nvSpPr>
      <xdr:spPr bwMode="auto">
        <a:xfrm>
          <a:off x="5010150" y="1009650"/>
          <a:ext cx="13020675"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0</xdr:rowOff>
    </xdr:to>
    <xdr:sp macro="" textlink="">
      <xdr:nvSpPr>
        <xdr:cNvPr id="676171" name="Rectangle 1">
          <a:extLst>
            <a:ext uri="{FF2B5EF4-FFF2-40B4-BE49-F238E27FC236}">
              <a16:creationId xmlns:a16="http://schemas.microsoft.com/office/drawing/2014/main" id="{00000000-0008-0000-0800-00004B5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5</xdr:col>
      <xdr:colOff>0</xdr:colOff>
      <xdr:row>0</xdr:row>
      <xdr:rowOff>0</xdr:rowOff>
    </xdr:to>
    <xdr:sp macro="" textlink="">
      <xdr:nvSpPr>
        <xdr:cNvPr id="676172" name="Rectangle 2">
          <a:extLst>
            <a:ext uri="{FF2B5EF4-FFF2-40B4-BE49-F238E27FC236}">
              <a16:creationId xmlns:a16="http://schemas.microsoft.com/office/drawing/2014/main" id="{00000000-0008-0000-0800-00004C510A00}"/>
            </a:ext>
          </a:extLst>
        </xdr:cNvPr>
        <xdr:cNvSpPr>
          <a:spLocks noChangeArrowheads="1"/>
        </xdr:cNvSpPr>
      </xdr:nvSpPr>
      <xdr:spPr bwMode="auto">
        <a:xfrm>
          <a:off x="0" y="0"/>
          <a:ext cx="7467600" cy="0"/>
        </a:xfrm>
        <a:prstGeom prst="rect">
          <a:avLst/>
        </a:pr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2910" name="Oval 1">
          <a:hlinkClick xmlns:r="http://schemas.openxmlformats.org/officeDocument/2006/relationships" r:id="rId1"/>
          <a:extLst>
            <a:ext uri="{FF2B5EF4-FFF2-40B4-BE49-F238E27FC236}">
              <a16:creationId xmlns:a16="http://schemas.microsoft.com/office/drawing/2014/main" id="{00000000-0008-0000-0E00-0000AECE0000}"/>
            </a:ext>
          </a:extLst>
        </xdr:cNvPr>
        <xdr:cNvSpPr>
          <a:spLocks noChangeArrowheads="1"/>
        </xdr:cNvSpPr>
      </xdr:nvSpPr>
      <xdr:spPr bwMode="auto">
        <a:xfrm>
          <a:off x="0" y="0"/>
          <a:ext cx="0" cy="0"/>
        </a:xfrm>
        <a:prstGeom prst="ellipse">
          <a:avLst/>
        </a:prstGeom>
        <a:solidFill>
          <a:srgbClr val="FFFF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238125</xdr:colOff>
      <xdr:row>31</xdr:row>
      <xdr:rowOff>38100</xdr:rowOff>
    </xdr:from>
    <xdr:to>
      <xdr:col>13</xdr:col>
      <xdr:colOff>209550</xdr:colOff>
      <xdr:row>41</xdr:row>
      <xdr:rowOff>123825</xdr:rowOff>
    </xdr:to>
    <xdr:graphicFrame macro="">
      <xdr:nvGraphicFramePr>
        <xdr:cNvPr id="1107024" name="Chart 8">
          <a:extLst>
            <a:ext uri="{FF2B5EF4-FFF2-40B4-BE49-F238E27FC236}">
              <a16:creationId xmlns:a16="http://schemas.microsoft.com/office/drawing/2014/main" id="{00000000-0008-0000-0F00-000050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19050</xdr:rowOff>
    </xdr:from>
    <xdr:to>
      <xdr:col>4</xdr:col>
      <xdr:colOff>180975</xdr:colOff>
      <xdr:row>47</xdr:row>
      <xdr:rowOff>19050</xdr:rowOff>
    </xdr:to>
    <xdr:graphicFrame macro="">
      <xdr:nvGraphicFramePr>
        <xdr:cNvPr id="1107025" name="Chart 17">
          <a:extLst>
            <a:ext uri="{FF2B5EF4-FFF2-40B4-BE49-F238E27FC236}">
              <a16:creationId xmlns:a16="http://schemas.microsoft.com/office/drawing/2014/main" id="{00000000-0008-0000-0F00-000051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247650</xdr:colOff>
      <xdr:row>42</xdr:row>
      <xdr:rowOff>0</xdr:rowOff>
    </xdr:from>
    <xdr:to>
      <xdr:col>13</xdr:col>
      <xdr:colOff>209550</xdr:colOff>
      <xdr:row>52</xdr:row>
      <xdr:rowOff>76200</xdr:rowOff>
    </xdr:to>
    <xdr:graphicFrame macro="">
      <xdr:nvGraphicFramePr>
        <xdr:cNvPr id="1107026" name="Chart 19">
          <a:extLst>
            <a:ext uri="{FF2B5EF4-FFF2-40B4-BE49-F238E27FC236}">
              <a16:creationId xmlns:a16="http://schemas.microsoft.com/office/drawing/2014/main" id="{00000000-0008-0000-0F00-000052E4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19050</xdr:rowOff>
    </xdr:from>
    <xdr:to>
      <xdr:col>4</xdr:col>
      <xdr:colOff>180975</xdr:colOff>
      <xdr:row>45</xdr:row>
      <xdr:rowOff>19050</xdr:rowOff>
    </xdr:to>
    <xdr:graphicFrame macro="">
      <xdr:nvGraphicFramePr>
        <xdr:cNvPr id="2" name="Chart 17">
          <a:extLst>
            <a:ext uri="{FF2B5EF4-FFF2-40B4-BE49-F238E27FC236}">
              <a16:creationId xmlns:a16="http://schemas.microsoft.com/office/drawing/2014/main" id="{52409B6D-9063-43ED-9921-3FC654F3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247650</xdr:colOff>
      <xdr:row>40</xdr:row>
      <xdr:rowOff>0</xdr:rowOff>
    </xdr:from>
    <xdr:to>
      <xdr:col>13</xdr:col>
      <xdr:colOff>209550</xdr:colOff>
      <xdr:row>50</xdr:row>
      <xdr:rowOff>76200</xdr:rowOff>
    </xdr:to>
    <xdr:graphicFrame macro="">
      <xdr:nvGraphicFramePr>
        <xdr:cNvPr id="3" name="Chart 19">
          <a:extLst>
            <a:ext uri="{FF2B5EF4-FFF2-40B4-BE49-F238E27FC236}">
              <a16:creationId xmlns:a16="http://schemas.microsoft.com/office/drawing/2014/main" id="{A30F4E2A-4630-4382-8C65-41ADBD70D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257175</xdr:colOff>
      <xdr:row>31</xdr:row>
      <xdr:rowOff>38100</xdr:rowOff>
    </xdr:from>
    <xdr:to>
      <xdr:col>13</xdr:col>
      <xdr:colOff>200025</xdr:colOff>
      <xdr:row>39</xdr:row>
      <xdr:rowOff>76200</xdr:rowOff>
    </xdr:to>
    <xdr:graphicFrame macro="">
      <xdr:nvGraphicFramePr>
        <xdr:cNvPr id="4" name="Chart 8">
          <a:extLst>
            <a:ext uri="{FF2B5EF4-FFF2-40B4-BE49-F238E27FC236}">
              <a16:creationId xmlns:a16="http://schemas.microsoft.com/office/drawing/2014/main" id="{7CAC1890-D306-4502-A38D-7EE91056B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19050</xdr:rowOff>
    </xdr:from>
    <xdr:to>
      <xdr:col>4</xdr:col>
      <xdr:colOff>180975</xdr:colOff>
      <xdr:row>45</xdr:row>
      <xdr:rowOff>19050</xdr:rowOff>
    </xdr:to>
    <xdr:graphicFrame macro="">
      <xdr:nvGraphicFramePr>
        <xdr:cNvPr id="5" name="Chart 17">
          <a:extLst>
            <a:ext uri="{FF2B5EF4-FFF2-40B4-BE49-F238E27FC236}">
              <a16:creationId xmlns:a16="http://schemas.microsoft.com/office/drawing/2014/main" id="{563BD254-2A98-4EAE-BB60-082400E25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247650</xdr:colOff>
      <xdr:row>40</xdr:row>
      <xdr:rowOff>0</xdr:rowOff>
    </xdr:from>
    <xdr:to>
      <xdr:col>13</xdr:col>
      <xdr:colOff>209550</xdr:colOff>
      <xdr:row>50</xdr:row>
      <xdr:rowOff>76200</xdr:rowOff>
    </xdr:to>
    <xdr:graphicFrame macro="">
      <xdr:nvGraphicFramePr>
        <xdr:cNvPr id="6" name="Chart 19">
          <a:extLst>
            <a:ext uri="{FF2B5EF4-FFF2-40B4-BE49-F238E27FC236}">
              <a16:creationId xmlns:a16="http://schemas.microsoft.com/office/drawing/2014/main" id="{EDDF794E-EEC4-497D-A136-8F83C990E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238125</xdr:colOff>
      <xdr:row>31</xdr:row>
      <xdr:rowOff>38100</xdr:rowOff>
    </xdr:from>
    <xdr:to>
      <xdr:col>13</xdr:col>
      <xdr:colOff>209550</xdr:colOff>
      <xdr:row>41</xdr:row>
      <xdr:rowOff>123825</xdr:rowOff>
    </xdr:to>
    <xdr:graphicFrame macro="">
      <xdr:nvGraphicFramePr>
        <xdr:cNvPr id="7" name="Chart 8">
          <a:extLst>
            <a:ext uri="{FF2B5EF4-FFF2-40B4-BE49-F238E27FC236}">
              <a16:creationId xmlns:a16="http://schemas.microsoft.com/office/drawing/2014/main" id="{95B6D9FF-A38C-4795-9B11-F49FF30D3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34</xdr:row>
      <xdr:rowOff>19050</xdr:rowOff>
    </xdr:from>
    <xdr:to>
      <xdr:col>4</xdr:col>
      <xdr:colOff>180975</xdr:colOff>
      <xdr:row>47</xdr:row>
      <xdr:rowOff>19050</xdr:rowOff>
    </xdr:to>
    <xdr:graphicFrame macro="">
      <xdr:nvGraphicFramePr>
        <xdr:cNvPr id="8" name="Chart 17">
          <a:extLst>
            <a:ext uri="{FF2B5EF4-FFF2-40B4-BE49-F238E27FC236}">
              <a16:creationId xmlns:a16="http://schemas.microsoft.com/office/drawing/2014/main" id="{8D94074D-DEB0-48A1-9059-020A55692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247650</xdr:colOff>
      <xdr:row>42</xdr:row>
      <xdr:rowOff>0</xdr:rowOff>
    </xdr:from>
    <xdr:to>
      <xdr:col>13</xdr:col>
      <xdr:colOff>209550</xdr:colOff>
      <xdr:row>52</xdr:row>
      <xdr:rowOff>76200</xdr:rowOff>
    </xdr:to>
    <xdr:graphicFrame macro="">
      <xdr:nvGraphicFramePr>
        <xdr:cNvPr id="9" name="Chart 19">
          <a:extLst>
            <a:ext uri="{FF2B5EF4-FFF2-40B4-BE49-F238E27FC236}">
              <a16:creationId xmlns:a16="http://schemas.microsoft.com/office/drawing/2014/main" id="{B97188DF-6B42-4560-BD28-4A43867F7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238125</xdr:colOff>
      <xdr:row>31</xdr:row>
      <xdr:rowOff>38100</xdr:rowOff>
    </xdr:from>
    <xdr:to>
      <xdr:col>13</xdr:col>
      <xdr:colOff>209550</xdr:colOff>
      <xdr:row>41</xdr:row>
      <xdr:rowOff>123825</xdr:rowOff>
    </xdr:to>
    <xdr:graphicFrame macro="">
      <xdr:nvGraphicFramePr>
        <xdr:cNvPr id="10" name="Chart 8">
          <a:extLst>
            <a:ext uri="{FF2B5EF4-FFF2-40B4-BE49-F238E27FC236}">
              <a16:creationId xmlns:a16="http://schemas.microsoft.com/office/drawing/2014/main" id="{8D54D113-D0EC-41E9-8D39-C941AE89BA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34</xdr:row>
      <xdr:rowOff>19050</xdr:rowOff>
    </xdr:from>
    <xdr:to>
      <xdr:col>4</xdr:col>
      <xdr:colOff>180975</xdr:colOff>
      <xdr:row>47</xdr:row>
      <xdr:rowOff>19050</xdr:rowOff>
    </xdr:to>
    <xdr:graphicFrame macro="">
      <xdr:nvGraphicFramePr>
        <xdr:cNvPr id="11" name="Chart 17">
          <a:extLst>
            <a:ext uri="{FF2B5EF4-FFF2-40B4-BE49-F238E27FC236}">
              <a16:creationId xmlns:a16="http://schemas.microsoft.com/office/drawing/2014/main" id="{92EDE92E-B861-4D3B-AE57-CFA8F3825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247650</xdr:colOff>
      <xdr:row>42</xdr:row>
      <xdr:rowOff>0</xdr:rowOff>
    </xdr:from>
    <xdr:to>
      <xdr:col>13</xdr:col>
      <xdr:colOff>209550</xdr:colOff>
      <xdr:row>52</xdr:row>
      <xdr:rowOff>76200</xdr:rowOff>
    </xdr:to>
    <xdr:graphicFrame macro="">
      <xdr:nvGraphicFramePr>
        <xdr:cNvPr id="12" name="Chart 19">
          <a:extLst>
            <a:ext uri="{FF2B5EF4-FFF2-40B4-BE49-F238E27FC236}">
              <a16:creationId xmlns:a16="http://schemas.microsoft.com/office/drawing/2014/main" id="{39BE2B4F-345E-4E4F-B60C-EFA8F42CD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Conta\Desktop\DFOE-DL-0223(02199)-2020%20exce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ECUDI%20LOS%20CHILES/Desktop/Departamento%20Presupuesto/Presupuesto%202021/Remuneraciones%20ordinarias%202021%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unicipalidad%20de%20Los%20Chiles/Departamento%20de%20Presupuesto/Presupuesto/Presupuesto%202021/PInicial%202021%20Correg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xtraordinario%2001-2020%20ajust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GU~1/AppData/Local/Temp/Saldos%20Partidas%202016%20Extraordinario%20%2001%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ARLEY/Desktop/Municipalidad/Municipalidad/Hacienda%20Municipal/Presupuesto/Presupuesto%202016/Extraordinarios%202016/Presupuesto%20Extraordfinario%20N&#186;%201-2015/Partidas/Saldos%20Partidas%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19\Presupuesto%20Ordinario%202019\Presupuesto%202019\Documentacion%20de%20respaldo\Presupuesto%202019%20Ian\Calculos\Remuneraciones%20ordinaria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18\Extraordinarios%202018\Presupuesto%20Extraordinario%20N&#176;%2001-2018\Presupuesto%20Extraordinario%20No%2001-20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19\Presupuesto%20Ordinario%202019\Presupuesto%202019\Documentacion%20de%20respaldo\Presupuesto%202019%20Ian\Cuadros%20de%20%20Presupues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unicipalidad\Municipalidad\Hacienda%20Municipal\Presupuesto\Presupuesto%202019\Presupuesto%20Ordinario%202019\Presupuesto%202019\Documentacion%20de%20respaldo\DETALLE%20PROYEC%20OP%20CR&#201;DITOS%20MUNICIPALIDAD%20LOS%20CHILES%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BARLEY\Desktop\Municipalidad\Municipalidad\Hacienda%20Municipal\Presupuesto\Presupuesto%202016\Presupuesto%20Ordinario%202016\Presupuesto%202016%20Ajustado%202\matriz-planificacion-v2%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Ingresos"/>
      <sheetName val="Table 9"/>
      <sheetName val="Table 10"/>
      <sheetName val="Table 11"/>
      <sheetName val="Table 12"/>
      <sheetName val="Table 13"/>
      <sheetName val="Programa I"/>
      <sheetName val="Table 15"/>
      <sheetName val="Programa II"/>
      <sheetName val="Table 17"/>
      <sheetName val="Table 18"/>
      <sheetName val="Table 19"/>
      <sheetName val="Table 20"/>
      <sheetName val="Table 21"/>
      <sheetName val="Programa III"/>
      <sheetName val="Table 23"/>
      <sheetName val="Table 24"/>
      <sheetName val="Table 25"/>
      <sheetName val="Table 26"/>
      <sheetName val="Table 27"/>
      <sheetName val="Table 28"/>
      <sheetName val="Table 29"/>
      <sheetName val="Table 30"/>
      <sheetName val="Table 31"/>
      <sheetName val="Table 32"/>
      <sheetName val="Table 33"/>
      <sheetName val="Table 34"/>
      <sheetName val="Table 35"/>
      <sheetName val="Table 36"/>
      <sheetName val="Table 37"/>
      <sheetName val="Table 38"/>
      <sheetName val="Table 39"/>
      <sheetName val="Table 40"/>
      <sheetName val="Hoja1"/>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s>
    <sheetDataSet>
      <sheetData sheetId="0"/>
      <sheetData sheetId="1"/>
      <sheetData sheetId="2"/>
      <sheetData sheetId="3"/>
      <sheetData sheetId="4"/>
      <sheetData sheetId="5"/>
      <sheetData sheetId="6"/>
      <sheetData sheetId="7">
        <row r="4">
          <cell r="D4">
            <v>282424.82</v>
          </cell>
        </row>
        <row r="5">
          <cell r="D5">
            <v>516105.73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refreshError="1">
        <row r="10">
          <cell r="O10">
            <v>681822.55489378492</v>
          </cell>
        </row>
        <row r="67">
          <cell r="O67">
            <v>325249.91210387426</v>
          </cell>
        </row>
        <row r="68">
          <cell r="O68">
            <v>364508.58959299029</v>
          </cell>
        </row>
        <row r="69">
          <cell r="O69">
            <v>364508.69611751859</v>
          </cell>
        </row>
      </sheetData>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Hoja2"/>
      <sheetName val="Hoja3"/>
      <sheetName val="Distrib programa IV Proyectos"/>
      <sheetName val="Egresos Interno"/>
      <sheetName val="Egresos X Partida"/>
      <sheetName val="Programas"/>
      <sheetName val="Egresos Contraloría"/>
      <sheetName val="Egresos Detallado"/>
      <sheetName val="O y A"/>
      <sheetName val="Origen y Aplicacion de Recursos"/>
      <sheetName val="Cuadro 1 OyA"/>
      <sheetName val="Estructura organizacional"/>
      <sheetName val="Salario Alcalde"/>
      <sheetName val="Relacion de Puestos"/>
      <sheetName val="Relacion de Puestos Vial"/>
      <sheetName val="Relacion de puestos CECCUDI"/>
      <sheetName val="Deuda Interna"/>
      <sheetName val="Tranferencias"/>
      <sheetName val="Gastos de Viaje y Transporte "/>
      <sheetName val="Hoja1"/>
    </sheetNames>
    <sheetDataSet>
      <sheetData sheetId="0"/>
      <sheetData sheetId="1"/>
      <sheetData sheetId="2"/>
      <sheetData sheetId="3">
        <row r="28">
          <cell r="F28">
            <v>17960742.593366086</v>
          </cell>
        </row>
      </sheetData>
      <sheetData sheetId="4">
        <row r="30">
          <cell r="Q30">
            <v>17278223.057018079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 programa IV Proyectos"/>
      <sheetName val="Egresos Interno"/>
      <sheetName val="Distribucion Programas III"/>
      <sheetName val="Egresos X Partida"/>
      <sheetName val="Programas"/>
      <sheetName val="Egresos Contraloría"/>
      <sheetName val="Egresos Detallado"/>
      <sheetName val="Origen y Aplicacion de Recursos"/>
      <sheetName val="Estructura organizacional"/>
      <sheetName val="Salario Alcalde"/>
      <sheetName val="Relacion de Puestos"/>
      <sheetName val="Relacion de Puestos Vial"/>
      <sheetName val="Relacion de puestos CECCUDI"/>
      <sheetName val="Deuda Interna"/>
      <sheetName val="O y A "/>
      <sheetName val="O y A corregido"/>
      <sheetName val="O y A corregido 2"/>
      <sheetName val="Tranferencias"/>
      <sheetName val="Estruc organi"/>
      <sheetName val="Relacion de Puesto"/>
      <sheetName val="Hoja3"/>
      <sheetName val="Gastos de Viaje y Transporte "/>
      <sheetName val="Hoja1"/>
    </sheetNames>
    <sheetDataSet>
      <sheetData sheetId="0"/>
      <sheetData sheetId="1"/>
      <sheetData sheetId="2">
        <row r="6">
          <cell r="C6">
            <v>622708598.7700001</v>
          </cell>
        </row>
      </sheetData>
      <sheetData sheetId="3"/>
      <sheetData sheetId="4">
        <row r="10">
          <cell r="Q10">
            <v>44051687.368000001</v>
          </cell>
        </row>
      </sheetData>
      <sheetData sheetId="5"/>
      <sheetData sheetId="6"/>
      <sheetData sheetId="7">
        <row r="12">
          <cell r="AA12">
            <v>523413803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5">
          <cell r="E25">
            <v>0</v>
          </cell>
        </row>
        <row r="26">
          <cell r="E26">
            <v>0</v>
          </cell>
        </row>
      </sheetData>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GLOCE CODIGO PRESUPUESTARIO"/>
      <sheetName val="2014"/>
      <sheetName val="GENERAL 2014"/>
      <sheetName val="2015"/>
      <sheetName val="2016"/>
    </sheetNames>
    <sheetDataSet>
      <sheetData sheetId="0" refreshError="1"/>
      <sheetData sheetId="1" refreshError="1"/>
      <sheetData sheetId="2" refreshError="1"/>
      <sheetData sheetId="3" refreshError="1"/>
      <sheetData sheetId="4" refreshError="1">
        <row r="82">
          <cell r="J82">
            <v>3401435.3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GLOCE CODIGO PRESUPUESTARIO"/>
      <sheetName val="2014"/>
      <sheetName val="GENERAL 2014"/>
      <sheetName val="2015"/>
    </sheetNames>
    <sheetDataSet>
      <sheetData sheetId="0" refreshError="1"/>
      <sheetData sheetId="1" refreshError="1"/>
      <sheetData sheetId="2" refreshError="1"/>
      <sheetData sheetId="3" refreshError="1">
        <row r="73">
          <cell r="I73">
            <v>398000</v>
          </cell>
        </row>
        <row r="77">
          <cell r="I77">
            <v>100092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etalle General + % aumento"/>
      <sheetName val="DGV"/>
      <sheetName val="Otros Calculos"/>
      <sheetName val="Resumen"/>
      <sheetName val="Aumento"/>
    </sheetNames>
    <sheetDataSet>
      <sheetData sheetId="0">
        <row r="9">
          <cell r="K9">
            <v>1730936.2233050847</v>
          </cell>
        </row>
        <row r="10">
          <cell r="K10">
            <v>671321.83652849996</v>
          </cell>
          <cell r="Y10">
            <v>859291.95075647999</v>
          </cell>
        </row>
        <row r="13">
          <cell r="K13">
            <v>459057.46491671703</v>
          </cell>
        </row>
        <row r="16">
          <cell r="K16">
            <v>671321.83652849996</v>
          </cell>
        </row>
        <row r="17">
          <cell r="K17">
            <v>357149.593656426</v>
          </cell>
        </row>
        <row r="19">
          <cell r="K19">
            <v>560665.89678265504</v>
          </cell>
        </row>
        <row r="23">
          <cell r="K23">
            <v>459057.46491671703</v>
          </cell>
        </row>
        <row r="29">
          <cell r="K29">
            <v>351671.57506208995</v>
          </cell>
        </row>
        <row r="49">
          <cell r="K49">
            <v>351671.57506208995</v>
          </cell>
        </row>
        <row r="58">
          <cell r="AA58">
            <v>232134001.25418505</v>
          </cell>
        </row>
        <row r="67">
          <cell r="AA67">
            <v>36085694.879422605</v>
          </cell>
        </row>
        <row r="70">
          <cell r="K70">
            <v>1966972.9810285051</v>
          </cell>
        </row>
        <row r="71">
          <cell r="K71">
            <v>196697.29810285053</v>
          </cell>
        </row>
      </sheetData>
      <sheetData sheetId="1"/>
      <sheetData sheetId="2">
        <row r="10">
          <cell r="K10">
            <v>671321.83652849996</v>
          </cell>
        </row>
        <row r="11">
          <cell r="K11">
            <v>671321.83652849996</v>
          </cell>
        </row>
        <row r="13">
          <cell r="K13">
            <v>459057.36999387003</v>
          </cell>
        </row>
        <row r="14">
          <cell r="K14">
            <v>373907.85314987099</v>
          </cell>
        </row>
        <row r="15">
          <cell r="K15">
            <v>671321.83652849996</v>
          </cell>
        </row>
        <row r="17">
          <cell r="K17">
            <v>318279.61594442994</v>
          </cell>
        </row>
        <row r="18">
          <cell r="K18">
            <v>413441.66851886996</v>
          </cell>
        </row>
        <row r="21">
          <cell r="K21">
            <v>459057.36999387003</v>
          </cell>
        </row>
        <row r="24">
          <cell r="K24">
            <v>413441.66851886996</v>
          </cell>
        </row>
        <row r="31">
          <cell r="Z31">
            <v>42862276.322597772</v>
          </cell>
          <cell r="AA31">
            <v>118454574.97538161</v>
          </cell>
        </row>
        <row r="39">
          <cell r="K39">
            <v>2546236.96</v>
          </cell>
        </row>
        <row r="40">
          <cell r="K40">
            <v>1121723.5499999998</v>
          </cell>
        </row>
        <row r="43">
          <cell r="AA43">
            <v>73783326.253358632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
      <sheetName val="DISTRIB. PROYECTOS III"/>
      <sheetName val="Hoja1"/>
      <sheetName val="DISTRIB. PROYECTOS IV"/>
      <sheetName val="Egresos por Partida"/>
      <sheetName val="Egressos Detallado"/>
      <sheetName val="Origen y Aplicacion de Recursos"/>
      <sheetName val="Salario Alcalde"/>
      <sheetName val="Estruc organi"/>
      <sheetName val="Relacion de Puestos "/>
      <sheetName val="Relacion de Puestos Vial"/>
      <sheetName val="Relacion de puestos servicios"/>
      <sheetName val="Relacion de Puestos CECUDDI"/>
      <sheetName val="Tranferencias"/>
      <sheetName val="Detalle Partidas Espec"/>
      <sheetName val="Detalle FDM "/>
      <sheetName val="FODESAF"/>
    </sheetNames>
    <sheetDataSet>
      <sheetData sheetId="0"/>
      <sheetData sheetId="1"/>
      <sheetData sheetId="2"/>
      <sheetData sheetId="3"/>
      <sheetData sheetId="4"/>
      <sheetData sheetId="5"/>
      <sheetData sheetId="6"/>
      <sheetData sheetId="7"/>
      <sheetData sheetId="8"/>
      <sheetData sheetId="9"/>
      <sheetData sheetId="10"/>
      <sheetData sheetId="11">
        <row r="2">
          <cell r="A2" t="str">
            <v>MUNICIPALIDAD DE LOS CHILES</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greso Interno"/>
      <sheetName val="Ingreso Contraloría"/>
      <sheetName val="Distribucion Programas I"/>
      <sheetName val="Distribucion Programas II "/>
      <sheetName val="Distribucion Programas III UTGV"/>
      <sheetName val="Distrib Programas III Poyectos"/>
      <sheetName val="Distrib programa IV Proyectos"/>
      <sheetName val="Egresos Interno"/>
      <sheetName val="Egresos X Partida"/>
      <sheetName val="Egresos Detallado"/>
      <sheetName val="Programas"/>
      <sheetName val="Egresos Contraloría"/>
      <sheetName val="O y A"/>
      <sheetName val="Origen y Aplicacion de Recursos"/>
      <sheetName val="Estructura organizacional"/>
      <sheetName val="Salario Alcalde"/>
      <sheetName val="Relacion de Puestos"/>
      <sheetName val="Relacion de Puestos Vial"/>
      <sheetName val="Relacion de puestos CECUDI"/>
      <sheetName val="Deuda Interna"/>
      <sheetName val="Tranferencias"/>
      <sheetName val="Gastos de Viaje y Transporte "/>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8">
          <cell r="E38">
            <v>357149.593656426</v>
          </cell>
        </row>
      </sheetData>
      <sheetData sheetId="18">
        <row r="18">
          <cell r="E18">
            <v>671321.83652849996</v>
          </cell>
        </row>
        <row r="19">
          <cell r="E19">
            <v>560665.89678265504</v>
          </cell>
        </row>
        <row r="25">
          <cell r="E25">
            <v>318279.61594442994</v>
          </cell>
        </row>
      </sheetData>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sheetName val="1 TPagos 067-14-30914360 ¢100"/>
      <sheetName val="2 TPagos 067-14-30939926 ¢800"/>
    </sheetNames>
    <sheetDataSet>
      <sheetData sheetId="0"/>
      <sheetData sheetId="1">
        <row r="26">
          <cell r="C26">
            <v>1958999.9344001247</v>
          </cell>
          <cell r="D26">
            <v>1521175.4852749913</v>
          </cell>
        </row>
        <row r="27">
          <cell r="C27">
            <v>2005453.9013594131</v>
          </cell>
          <cell r="D27">
            <v>1462166.1149476671</v>
          </cell>
        </row>
        <row r="28">
          <cell r="C28">
            <v>2047257.4621043047</v>
          </cell>
          <cell r="D28">
            <v>1420362.5542027755</v>
          </cell>
        </row>
        <row r="29">
          <cell r="C29">
            <v>2089932.415450027</v>
          </cell>
          <cell r="D29">
            <v>1377687.6008570532</v>
          </cell>
        </row>
      </sheetData>
      <sheetData sheetId="2">
        <row r="24">
          <cell r="C24">
            <v>16264642.48098864</v>
          </cell>
          <cell r="D24">
            <v>13922057.15299353</v>
          </cell>
        </row>
        <row r="25">
          <cell r="C25">
            <v>16607777.5152556</v>
          </cell>
          <cell r="D25">
            <v>13578922.11872657</v>
          </cell>
        </row>
        <row r="26">
          <cell r="C26">
            <v>16958151.666636817</v>
          </cell>
          <cell r="D26">
            <v>13228547.967345355</v>
          </cell>
        </row>
        <row r="27">
          <cell r="C27">
            <v>17315917.658729009</v>
          </cell>
          <cell r="D27">
            <v>12870781.975253163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GENERAL"/>
      <sheetName val="MARCO GENERAL PLAZAS"/>
      <sheetName val="PROGRAMA I"/>
      <sheetName val="RESTRINGIDOP1"/>
      <sheetName val="PROGRAMA II"/>
      <sheetName val="RESTRINGIDOP2"/>
      <sheetName val="PROGRAMA III"/>
      <sheetName val="RESTRINGIDOP3"/>
      <sheetName val="PROGRAMA IV"/>
      <sheetName val="RESTRINGIDOP4"/>
      <sheetName val="EVALUACIÓN POA"/>
      <sheetName val="CALCULO POR AREAS"/>
      <sheetName val="GRAFICOS"/>
      <sheetName val=" METAS CUMPLIDAS "/>
    </sheetNames>
    <sheetDataSet>
      <sheetData sheetId="0"/>
      <sheetData sheetId="1">
        <row r="27">
          <cell r="A27" t="str">
            <v>Plazas en sueldos para cargos fijos</v>
          </cell>
          <cell r="C27">
            <v>41</v>
          </cell>
          <cell r="F27" t="str">
            <v>Programa I: Dirección y Administración General</v>
          </cell>
          <cell r="N27">
            <v>11</v>
          </cell>
        </row>
        <row r="28">
          <cell r="A28" t="str">
            <v>Plazas en servicios especiales</v>
          </cell>
          <cell r="C28">
            <v>2</v>
          </cell>
          <cell r="F28" t="str">
            <v>Programa II: Servicios Comunitarios</v>
          </cell>
          <cell r="N28">
            <v>19</v>
          </cell>
        </row>
        <row r="29">
          <cell r="A29" t="str">
            <v>Plazas en procesos sustantivos</v>
          </cell>
          <cell r="C29">
            <v>41</v>
          </cell>
          <cell r="F29" t="str">
            <v>Programa III: Inversiones</v>
          </cell>
          <cell r="N29">
            <v>12</v>
          </cell>
        </row>
        <row r="30">
          <cell r="A30" t="str">
            <v>Plazas en procesos de apoyo</v>
          </cell>
          <cell r="C30">
            <v>2</v>
          </cell>
          <cell r="F30" t="str">
            <v>Programa IV: Partidas específicas</v>
          </cell>
          <cell r="N30">
            <v>0</v>
          </cell>
        </row>
        <row r="31">
          <cell r="A31" t="str">
            <v>Total de plazas</v>
          </cell>
          <cell r="C31">
            <v>43</v>
          </cell>
          <cell r="F31" t="str">
            <v>Total de plazas</v>
          </cell>
          <cell r="N31">
            <v>42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unicipalidad/Municipalidad/Hacienda%20Municipal/Presupuesto/Presupuesto%202020/Users/CONTADOR/Users/CONTADOR/AppData/Roaming/Barley%20Presupuesto%202009/Presupuesto%20Ordinario%202009/Modificaciones%20Internas%202006/Modificacion%20Interna%20No%20%201-2006.x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workbookViewId="0">
      <selection sqref="A1:E21"/>
    </sheetView>
  </sheetViews>
  <sheetFormatPr baseColWidth="10" defaultRowHeight="15"/>
  <cols>
    <col min="1" max="1" width="34" style="256" customWidth="1"/>
    <col min="2" max="4" width="11.42578125" style="256"/>
    <col min="5" max="5" width="15.140625" style="257" customWidth="1"/>
    <col min="6" max="16384" width="11.42578125" style="256"/>
  </cols>
  <sheetData>
    <row r="1" spans="1:5" ht="15.75">
      <c r="A1" s="998" t="s">
        <v>1078</v>
      </c>
      <c r="B1" s="998"/>
      <c r="C1" s="998"/>
      <c r="D1" s="998"/>
      <c r="E1" s="998"/>
    </row>
    <row r="2" spans="1:5" ht="15.75">
      <c r="A2" s="650"/>
      <c r="B2" s="650"/>
      <c r="C2" s="650"/>
      <c r="D2" s="650"/>
      <c r="E2" s="650"/>
    </row>
    <row r="3" spans="1:5" ht="15.75">
      <c r="A3" s="650"/>
      <c r="B3" s="650"/>
      <c r="C3" s="650"/>
      <c r="D3" s="650"/>
      <c r="E3" s="650"/>
    </row>
    <row r="4" spans="1:5" ht="15.75">
      <c r="A4" s="650"/>
      <c r="B4" s="650"/>
      <c r="C4" s="650"/>
      <c r="D4" s="650"/>
      <c r="E4" s="650"/>
    </row>
    <row r="5" spans="1:5" ht="15.75">
      <c r="A5" s="650"/>
      <c r="B5" s="650"/>
      <c r="C5" s="650"/>
      <c r="D5" s="650"/>
      <c r="E5" s="650"/>
    </row>
    <row r="6" spans="1:5" ht="15.75">
      <c r="A6" s="650"/>
      <c r="B6" s="650"/>
      <c r="C6" s="650"/>
      <c r="D6" s="650"/>
      <c r="E6" s="650"/>
    </row>
    <row r="7" spans="1:5" ht="15.75">
      <c r="A7" s="650"/>
      <c r="B7" s="650"/>
      <c r="C7" s="650"/>
      <c r="D7" s="650"/>
      <c r="E7" s="650"/>
    </row>
    <row r="8" spans="1:5" ht="15.75">
      <c r="A8" s="651"/>
      <c r="B8" s="652"/>
      <c r="C8" s="652"/>
      <c r="D8" s="652"/>
      <c r="E8" s="652"/>
    </row>
    <row r="9" spans="1:5" ht="15.75">
      <c r="A9" s="651"/>
      <c r="B9" s="652"/>
      <c r="C9" s="652"/>
      <c r="D9" s="652"/>
      <c r="E9" s="652"/>
    </row>
    <row r="10" spans="1:5" ht="15.75">
      <c r="A10" s="999" t="s">
        <v>666</v>
      </c>
      <c r="B10" s="999"/>
      <c r="C10" s="999"/>
      <c r="D10" s="999"/>
      <c r="E10" s="650" t="s">
        <v>1101</v>
      </c>
    </row>
    <row r="11" spans="1:5" ht="15.75">
      <c r="A11" s="650"/>
      <c r="B11" s="652"/>
      <c r="C11" s="652"/>
      <c r="D11" s="652"/>
      <c r="E11" s="652"/>
    </row>
    <row r="12" spans="1:5" ht="15.75">
      <c r="A12" s="651" t="s">
        <v>672</v>
      </c>
      <c r="B12" s="652"/>
      <c r="C12" s="652"/>
      <c r="D12" s="652"/>
      <c r="E12" s="652">
        <v>1</v>
      </c>
    </row>
    <row r="13" spans="1:5" ht="15.75">
      <c r="A13" s="651" t="s">
        <v>1102</v>
      </c>
      <c r="B13" s="652"/>
      <c r="C13" s="652"/>
      <c r="D13" s="652"/>
      <c r="E13" s="652">
        <v>2</v>
      </c>
    </row>
    <row r="14" spans="1:5" ht="15.75">
      <c r="A14" s="651" t="s">
        <v>1284</v>
      </c>
      <c r="B14" s="652"/>
      <c r="C14" s="652"/>
      <c r="D14" s="652"/>
      <c r="E14" s="703" t="s">
        <v>1408</v>
      </c>
    </row>
    <row r="15" spans="1:5" ht="15.75">
      <c r="A15" s="651" t="s">
        <v>1103</v>
      </c>
      <c r="B15" s="652"/>
      <c r="C15" s="652"/>
      <c r="D15" s="652"/>
      <c r="E15" s="703" t="s">
        <v>1407</v>
      </c>
    </row>
    <row r="16" spans="1:5" ht="15.75">
      <c r="A16" s="651" t="s">
        <v>1285</v>
      </c>
      <c r="B16" s="652"/>
      <c r="C16" s="652"/>
      <c r="D16" s="652"/>
      <c r="E16" s="652">
        <v>8</v>
      </c>
    </row>
    <row r="17" spans="1:5" ht="15.75">
      <c r="A17" s="651" t="s">
        <v>1286</v>
      </c>
      <c r="B17" s="652"/>
      <c r="C17" s="652"/>
      <c r="D17" s="652"/>
      <c r="E17" s="653">
        <v>9</v>
      </c>
    </row>
    <row r="18" spans="1:5" ht="15.75">
      <c r="A18" s="651" t="s">
        <v>1283</v>
      </c>
      <c r="B18" s="652"/>
      <c r="C18" s="652"/>
      <c r="D18" s="652"/>
      <c r="E18" s="703" t="s">
        <v>1398</v>
      </c>
    </row>
    <row r="19" spans="1:5">
      <c r="E19" s="256"/>
    </row>
    <row r="20" spans="1:5">
      <c r="A20" s="652"/>
      <c r="B20" s="652"/>
      <c r="C20" s="652"/>
      <c r="D20" s="652"/>
      <c r="E20" s="652"/>
    </row>
  </sheetData>
  <mergeCells count="2">
    <mergeCell ref="A1:E1"/>
    <mergeCell ref="A10:D10"/>
  </mergeCells>
  <phoneticPr fontId="3" type="noConversion"/>
  <pageMargins left="0.35433070866141736" right="0.35433070866141736" top="0.98425196850393704" bottom="0.98425196850393704" header="0" footer="0"/>
  <pageSetup orientation="portrait" horizontalDpi="4294967294"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I31"/>
  <sheetViews>
    <sheetView view="pageBreakPreview" zoomScale="90" zoomScaleNormal="93" zoomScaleSheetLayoutView="90" workbookViewId="0">
      <selection activeCell="D12" sqref="D12"/>
    </sheetView>
  </sheetViews>
  <sheetFormatPr baseColWidth="10" defaultRowHeight="12.75"/>
  <cols>
    <col min="1" max="1" width="51.28515625" customWidth="1"/>
    <col min="2" max="3" width="26.7109375" customWidth="1"/>
    <col min="4" max="4" width="25.42578125" customWidth="1"/>
    <col min="5" max="5" width="27.85546875" customWidth="1"/>
    <col min="6" max="6" width="17.28515625" customWidth="1"/>
    <col min="7" max="7" width="17.5703125" customWidth="1"/>
    <col min="9" max="9" width="18.140625" customWidth="1"/>
  </cols>
  <sheetData>
    <row r="1" spans="1:7" ht="15.75">
      <c r="A1" s="1015" t="s">
        <v>1280</v>
      </c>
      <c r="B1" s="1015"/>
      <c r="C1" s="1015"/>
      <c r="D1" s="1015"/>
      <c r="E1" s="682">
        <v>2</v>
      </c>
    </row>
    <row r="2" spans="1:7" ht="15.75">
      <c r="A2" s="1015" t="s">
        <v>1303</v>
      </c>
      <c r="B2" s="1015"/>
      <c r="C2" s="1015"/>
      <c r="D2" s="1015"/>
      <c r="E2" s="1015"/>
    </row>
    <row r="3" spans="1:7" ht="15.75">
      <c r="A3" s="1015" t="s">
        <v>1082</v>
      </c>
      <c r="B3" s="1015"/>
      <c r="C3" s="1015"/>
      <c r="D3" s="1015"/>
      <c r="E3" s="1015"/>
    </row>
    <row r="4" spans="1:7" ht="15.75">
      <c r="A4" s="1015" t="s">
        <v>1083</v>
      </c>
      <c r="B4" s="1015"/>
      <c r="C4" s="1015"/>
      <c r="D4" s="1015"/>
      <c r="E4" s="1015"/>
    </row>
    <row r="5" spans="1:7" ht="15.75">
      <c r="A5" s="517"/>
      <c r="B5" s="517"/>
      <c r="C5" s="517"/>
      <c r="D5" s="517"/>
    </row>
    <row r="6" spans="1:7" ht="15">
      <c r="A6" s="518"/>
      <c r="B6" s="518"/>
      <c r="C6" s="518"/>
      <c r="D6" s="518"/>
    </row>
    <row r="7" spans="1:7" ht="73.5" customHeight="1">
      <c r="A7" s="655"/>
      <c r="B7" s="656" t="s">
        <v>1084</v>
      </c>
      <c r="C7" s="656" t="s">
        <v>1085</v>
      </c>
      <c r="D7" s="656" t="s">
        <v>1086</v>
      </c>
      <c r="E7" s="657" t="s">
        <v>165</v>
      </c>
      <c r="F7" s="65"/>
      <c r="G7" s="65"/>
    </row>
    <row r="8" spans="1:7" ht="15.75">
      <c r="A8" s="658" t="s">
        <v>1087</v>
      </c>
      <c r="B8" s="659">
        <f>SUM(B10:B19)</f>
        <v>41394306.460000008</v>
      </c>
      <c r="C8" s="659">
        <f>SUM(C10:C19)</f>
        <v>30095737.350000001</v>
      </c>
      <c r="D8" s="659">
        <f>SUM(D10:D19)</f>
        <v>870877001.5</v>
      </c>
      <c r="E8" s="659">
        <f>SUM(B8:D8)</f>
        <v>942367045.30999994</v>
      </c>
      <c r="F8" s="988" t="e">
        <f>+'Distribucion Programas I'!F8+'Distribucion Programas II '!Q10+#REF!+#REF!</f>
        <v>#REF!</v>
      </c>
      <c r="G8" s="988">
        <f>+'Ingreso Contraloría'!C7</f>
        <v>6741318.8899999997</v>
      </c>
    </row>
    <row r="9" spans="1:7" ht="15">
      <c r="A9" s="660"/>
      <c r="B9" s="664">
        <f>+'Distribucion Programas I '!F8</f>
        <v>41394306.460000008</v>
      </c>
      <c r="C9" s="661">
        <f>+'Distribucion Programas II '!Q10</f>
        <v>30095737.350000001</v>
      </c>
      <c r="D9" s="661">
        <v>0</v>
      </c>
      <c r="E9" s="662"/>
      <c r="F9" s="988"/>
      <c r="G9" s="988">
        <f>+G8-E8</f>
        <v>-935625726.41999996</v>
      </c>
    </row>
    <row r="10" spans="1:7" ht="15.75">
      <c r="A10" s="663" t="s">
        <v>1088</v>
      </c>
      <c r="B10" s="664"/>
      <c r="C10" s="664">
        <f>+'Distribucion Programas II '!Q11</f>
        <v>15301180.08</v>
      </c>
      <c r="D10" s="664">
        <v>0</v>
      </c>
      <c r="E10" s="664">
        <f t="shared" ref="E10:E16" si="0">+B10+C10+D10</f>
        <v>15301180.08</v>
      </c>
      <c r="F10" s="477"/>
      <c r="G10" s="477">
        <f>+D9-D8</f>
        <v>-870877001.5</v>
      </c>
    </row>
    <row r="11" spans="1:7" ht="15.75">
      <c r="A11" s="663" t="s">
        <v>1089</v>
      </c>
      <c r="B11" s="664"/>
      <c r="C11" s="664">
        <f>+'Distribucion Programas II '!Q52</f>
        <v>1250000</v>
      </c>
      <c r="D11" s="664">
        <f>+'Distribucion Programas III'!E12+'Distribucion Programas III'!F12+'Distribucion Programas III'!G12+'Distribucion Programas III'!H12+'Distribucion Programas III'!I12+'Distribucion Programas III'!J12+'Distribucion Programas III'!K12+'Distribucion Programas III'!L12+'Distribucion Programas III'!M12+'Distribucion Programas III'!N12+'Distribucion Programas III'!O12+'Distribucion Programas III'!P12</f>
        <v>15276380.710000001</v>
      </c>
      <c r="E11" s="664">
        <f t="shared" si="0"/>
        <v>16526380.710000001</v>
      </c>
      <c r="F11" s="477"/>
      <c r="G11" s="477"/>
    </row>
    <row r="12" spans="1:7" ht="15.75">
      <c r="A12" s="663" t="s">
        <v>1090</v>
      </c>
      <c r="B12" s="664">
        <f>+'Distribucion Programas I'!F125</f>
        <v>0</v>
      </c>
      <c r="C12" s="664">
        <f>+'Distribucion Programas II '!Q126</f>
        <v>5677098.8100000005</v>
      </c>
      <c r="D12" s="664">
        <f>+'Distribucion Programas III'!Q12+'Distribucion Programas III'!R12+'Distribucion Programas III'!S12+'Distribucion Programas III'!T12+'Distribucion Programas III'!U12+'Distribucion Programas III'!V12+'Distribucion Programas III'!W12+'Distribucion Programas III'!X12+'Distribucion Programas III'!Y12+'Distribucion Programas III'!Z12+'Distribucion Programas III'!AA12</f>
        <v>37912669.890000001</v>
      </c>
      <c r="E12" s="664">
        <f t="shared" si="0"/>
        <v>43589768.700000003</v>
      </c>
      <c r="F12" s="477"/>
      <c r="G12" s="477"/>
    </row>
    <row r="13" spans="1:7" ht="15.75">
      <c r="A13" s="663" t="s">
        <v>1091</v>
      </c>
      <c r="B13" s="664">
        <f>+'Distribucion Programas I'!F169</f>
        <v>0</v>
      </c>
      <c r="C13" s="664">
        <f>+'Distribucion Programas II '!Q182</f>
        <v>0</v>
      </c>
      <c r="D13" s="664">
        <v>0</v>
      </c>
      <c r="E13" s="664">
        <f t="shared" si="0"/>
        <v>0</v>
      </c>
      <c r="F13" s="477"/>
      <c r="G13" s="477"/>
    </row>
    <row r="14" spans="1:7" ht="15.75">
      <c r="A14" s="663" t="s">
        <v>1092</v>
      </c>
      <c r="B14" s="664">
        <f>+'Distribucion Programas I'!F197</f>
        <v>0</v>
      </c>
      <c r="C14" s="664">
        <v>0</v>
      </c>
      <c r="D14" s="664">
        <v>0</v>
      </c>
      <c r="E14" s="664">
        <f t="shared" si="0"/>
        <v>0</v>
      </c>
      <c r="F14" s="477"/>
      <c r="G14" s="477"/>
    </row>
    <row r="15" spans="1:7" ht="15.75">
      <c r="A15" s="663" t="s">
        <v>1093</v>
      </c>
      <c r="B15" s="664">
        <f>+'Distribucion Programas I'!F222</f>
        <v>0</v>
      </c>
      <c r="C15" s="664">
        <f>+'Distribucion Programas II '!Q223</f>
        <v>7867458.46</v>
      </c>
      <c r="D15" s="664">
        <f>+'Distribucion Programas III'!AB12+'Distribucion Programas III'!AC12+'Distribucion Programas III'!AD12+'Distribucion Programas III'!AE12+'Distribucion Programas III'!AF12+'Distribucion Programas III'!AG12+'Distribucion Programas III'!AH12+'Distribucion Programas III'!AI12+'Distribucion Programas III'!AJ12</f>
        <v>817687950.89999998</v>
      </c>
      <c r="E15" s="664">
        <f t="shared" si="0"/>
        <v>825555409.36000001</v>
      </c>
      <c r="F15" s="477"/>
      <c r="G15" s="477"/>
    </row>
    <row r="16" spans="1:7" ht="15.75">
      <c r="A16" s="663" t="s">
        <v>1094</v>
      </c>
      <c r="B16" s="664">
        <f>+'Distribucion Programas I '!E254</f>
        <v>41394306.460000008</v>
      </c>
      <c r="C16" s="664">
        <f>+'Distribucion Programas II '!Q255</f>
        <v>0</v>
      </c>
      <c r="D16" s="664">
        <v>0</v>
      </c>
      <c r="E16" s="664">
        <f t="shared" si="0"/>
        <v>41394306.460000008</v>
      </c>
      <c r="F16" s="477"/>
      <c r="G16" s="477"/>
    </row>
    <row r="17" spans="1:9" ht="15.75">
      <c r="A17" s="663" t="s">
        <v>1095</v>
      </c>
      <c r="B17" s="664">
        <f>+'Distribucion Programas I'!F297</f>
        <v>0</v>
      </c>
      <c r="C17" s="664">
        <f>+'Distribucion Programas II '!Q298</f>
        <v>0</v>
      </c>
      <c r="D17" s="664">
        <v>0</v>
      </c>
      <c r="E17" s="664">
        <f t="shared" ref="E17:E19" si="1">+B17+C17+D17</f>
        <v>0</v>
      </c>
      <c r="F17" s="477"/>
      <c r="G17" s="477"/>
    </row>
    <row r="18" spans="1:9" ht="15.75">
      <c r="A18" s="663" t="s">
        <v>1096</v>
      </c>
      <c r="B18" s="664">
        <f>+'Distribucion Programas I'!F323</f>
        <v>0</v>
      </c>
      <c r="C18" s="664">
        <f>+'Distribucion Programas II '!Q324</f>
        <v>0</v>
      </c>
      <c r="D18" s="664">
        <v>0</v>
      </c>
      <c r="E18" s="664">
        <f>+B18+C18+D18</f>
        <v>0</v>
      </c>
      <c r="F18" s="477"/>
      <c r="G18" s="477">
        <f>927977405.86-E8</f>
        <v>-14389639.449999928</v>
      </c>
    </row>
    <row r="19" spans="1:9" ht="15.75">
      <c r="A19" s="663" t="s">
        <v>1097</v>
      </c>
      <c r="B19" s="664">
        <f>+'Distribucion Programas I'!F340</f>
        <v>0</v>
      </c>
      <c r="C19" s="664">
        <f>+'Distribucion Programas II '!Q341</f>
        <v>0</v>
      </c>
      <c r="D19" s="664">
        <v>0</v>
      </c>
      <c r="E19" s="664">
        <f t="shared" si="1"/>
        <v>0</v>
      </c>
    </row>
    <row r="20" spans="1:9">
      <c r="A20" s="461"/>
      <c r="B20" s="665"/>
      <c r="C20" s="665"/>
      <c r="D20" s="665"/>
      <c r="E20" s="665"/>
      <c r="G20" s="490"/>
    </row>
    <row r="21" spans="1:9">
      <c r="A21" s="461"/>
      <c r="B21" s="461"/>
      <c r="C21" s="461"/>
      <c r="D21" s="461"/>
      <c r="E21" s="461"/>
    </row>
    <row r="22" spans="1:9">
      <c r="A22" s="461"/>
      <c r="B22" s="662"/>
      <c r="C22" s="662"/>
      <c r="D22" s="662"/>
      <c r="E22" s="461"/>
    </row>
    <row r="23" spans="1:9">
      <c r="B23" s="230"/>
      <c r="C23" s="230"/>
      <c r="D23" s="230"/>
      <c r="E23" s="230"/>
      <c r="F23" s="2"/>
      <c r="G23" s="2"/>
    </row>
    <row r="24" spans="1:9">
      <c r="F24" s="2"/>
      <c r="G24" s="2"/>
    </row>
    <row r="25" spans="1:9">
      <c r="F25" s="2"/>
      <c r="G25" s="2"/>
    </row>
    <row r="26" spans="1:9">
      <c r="F26" s="2"/>
      <c r="G26" s="2"/>
    </row>
    <row r="27" spans="1:9">
      <c r="F27" s="2"/>
      <c r="G27" s="2"/>
    </row>
    <row r="28" spans="1:9">
      <c r="G28" s="2"/>
      <c r="I28" s="230">
        <f>+E8-'Ingreso Contraloría'!C6</f>
        <v>0</v>
      </c>
    </row>
    <row r="29" spans="1:9">
      <c r="G29" s="2"/>
    </row>
    <row r="30" spans="1:9">
      <c r="G30" s="2"/>
    </row>
    <row r="31" spans="1:9">
      <c r="G31" s="2"/>
    </row>
  </sheetData>
  <mergeCells count="4">
    <mergeCell ref="A2:E2"/>
    <mergeCell ref="A3:E3"/>
    <mergeCell ref="A4:E4"/>
    <mergeCell ref="A1:D1"/>
  </mergeCells>
  <pageMargins left="0.70866141732283472" right="0.70866141732283472" top="0.74803149606299213" bottom="0.74803149606299213" header="0.31496062992125984" footer="0.31496062992125984"/>
  <pageSetup paperSize="9" scale="55" orientation="portrait" horizontalDpi="4294967293"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55"/>
  <sheetViews>
    <sheetView workbookViewId="0">
      <selection activeCell="I47" sqref="I47"/>
    </sheetView>
  </sheetViews>
  <sheetFormatPr baseColWidth="10" defaultRowHeight="12.75"/>
  <cols>
    <col min="2" max="2" width="37.85546875" customWidth="1"/>
    <col min="3" max="3" width="19.5703125" customWidth="1"/>
    <col min="4" max="4" width="26.85546875" bestFit="1" customWidth="1"/>
    <col min="5" max="5" width="22.140625" customWidth="1"/>
    <col min="6" max="6" width="14.85546875" bestFit="1" customWidth="1"/>
  </cols>
  <sheetData>
    <row r="1" spans="1:5">
      <c r="A1" s="1016" t="s">
        <v>189</v>
      </c>
      <c r="B1" s="1016"/>
      <c r="C1" s="1016"/>
      <c r="D1" s="1016"/>
    </row>
    <row r="2" spans="1:5">
      <c r="A2" s="1016" t="s">
        <v>1049</v>
      </c>
      <c r="B2" s="1016"/>
      <c r="C2" s="1016"/>
      <c r="D2" s="1016"/>
    </row>
    <row r="3" spans="1:5">
      <c r="A3" s="66"/>
    </row>
    <row r="4" spans="1:5">
      <c r="A4" s="66"/>
    </row>
    <row r="5" spans="1:5" ht="13.5" thickBot="1">
      <c r="A5" s="104" t="s">
        <v>190</v>
      </c>
    </row>
    <row r="6" spans="1:5" ht="16.5" thickBot="1">
      <c r="A6" s="87"/>
      <c r="B6" s="98" t="s">
        <v>191</v>
      </c>
      <c r="C6" s="88">
        <f>SUM(C7:C15)</f>
        <v>55263068.074912667</v>
      </c>
      <c r="D6" s="283">
        <f>SUM(D7:D15)</f>
        <v>100</v>
      </c>
      <c r="E6" s="230">
        <f>+'Distribucion Programas I'!F8</f>
        <v>55243108.404912665</v>
      </c>
    </row>
    <row r="7" spans="1:5" ht="15">
      <c r="A7" s="92">
        <v>0</v>
      </c>
      <c r="B7" s="93" t="s">
        <v>180</v>
      </c>
      <c r="C7" s="270">
        <f>+'Distribucion Programas I'!F9</f>
        <v>10546737.54491267</v>
      </c>
      <c r="D7" s="263">
        <f>+C7*100/C6</f>
        <v>19.084603718736506</v>
      </c>
      <c r="E7" s="230">
        <f>+C6-E6</f>
        <v>19959.670000001788</v>
      </c>
    </row>
    <row r="8" spans="1:5" ht="15">
      <c r="A8" s="92">
        <v>1</v>
      </c>
      <c r="B8" s="93" t="s">
        <v>181</v>
      </c>
      <c r="C8" s="270">
        <f>+'Distribucion Programas I'!F51</f>
        <v>1636.43</v>
      </c>
      <c r="D8" s="261">
        <f>+$C$8*100/C6</f>
        <v>2.9611638604315513E-3</v>
      </c>
    </row>
    <row r="9" spans="1:5" ht="15">
      <c r="A9" s="92">
        <v>2</v>
      </c>
      <c r="B9" s="93" t="s">
        <v>182</v>
      </c>
      <c r="C9" s="270">
        <f>+'Distribucion Programas I'!F125+20000-40.33</f>
        <v>19959.669999999998</v>
      </c>
      <c r="D9" s="261">
        <f>+C9*100/C6</f>
        <v>3.6117556797504211E-2</v>
      </c>
      <c r="E9" s="234"/>
    </row>
    <row r="10" spans="1:5" ht="15">
      <c r="A10" s="92">
        <v>3</v>
      </c>
      <c r="B10" s="93" t="s">
        <v>183</v>
      </c>
      <c r="C10" s="270">
        <f>+'Distribucion Programas I'!F169</f>
        <v>0</v>
      </c>
      <c r="D10" s="261">
        <f>+C10*100/C6</f>
        <v>0</v>
      </c>
    </row>
    <row r="11" spans="1:5" ht="15">
      <c r="A11" s="92">
        <v>4</v>
      </c>
      <c r="B11" s="93" t="s">
        <v>184</v>
      </c>
      <c r="C11" s="270">
        <f>+'Distribucion Programas I'!F197</f>
        <v>0</v>
      </c>
      <c r="D11" s="261">
        <v>0</v>
      </c>
    </row>
    <row r="12" spans="1:5" ht="15">
      <c r="A12" s="92">
        <v>5</v>
      </c>
      <c r="B12" s="93" t="s">
        <v>185</v>
      </c>
      <c r="C12" s="270">
        <f>+'Distribucion Programas I'!F222</f>
        <v>0</v>
      </c>
      <c r="D12" s="261">
        <v>0</v>
      </c>
    </row>
    <row r="13" spans="1:5" ht="15">
      <c r="A13" s="92">
        <v>6</v>
      </c>
      <c r="B13" s="93" t="s">
        <v>4</v>
      </c>
      <c r="C13" s="270">
        <f>+'Distribucion Programas I'!F254</f>
        <v>44694734.43</v>
      </c>
      <c r="D13" s="261">
        <f>+C13*100/C6</f>
        <v>80.876317560605557</v>
      </c>
    </row>
    <row r="14" spans="1:5" ht="15">
      <c r="A14" s="92">
        <v>8</v>
      </c>
      <c r="B14" s="93" t="s">
        <v>186</v>
      </c>
      <c r="C14" s="270">
        <f>+'Distribucion Programas I'!F323</f>
        <v>0</v>
      </c>
      <c r="D14" s="261">
        <f>+C14*100/C6</f>
        <v>0</v>
      </c>
      <c r="E14" s="234"/>
    </row>
    <row r="15" spans="1:5" ht="15.75" thickBot="1">
      <c r="A15" s="95">
        <v>9</v>
      </c>
      <c r="B15" s="96" t="s">
        <v>188</v>
      </c>
      <c r="C15" s="271">
        <f>+'Distribucion Programas I'!F345</f>
        <v>0</v>
      </c>
      <c r="D15" s="298">
        <f>+C15*100/180694237.85</f>
        <v>0</v>
      </c>
    </row>
    <row r="16" spans="1:5">
      <c r="A16" s="86"/>
      <c r="C16" s="230"/>
    </row>
    <row r="17" spans="1:6">
      <c r="A17" s="86"/>
      <c r="C17" s="230"/>
    </row>
    <row r="18" spans="1:6">
      <c r="A18" s="86"/>
    </row>
    <row r="19" spans="1:6" ht="13.5" thickBot="1">
      <c r="A19" s="104" t="s">
        <v>192</v>
      </c>
      <c r="F19" s="2"/>
    </row>
    <row r="20" spans="1:6" ht="16.5" thickBot="1">
      <c r="A20" s="87"/>
      <c r="B20" s="98" t="s">
        <v>193</v>
      </c>
      <c r="C20" s="88">
        <f>SUM(C21:C28)</f>
        <v>30095737.350000001</v>
      </c>
      <c r="D20" s="88">
        <f>SUM(D21:D28)</f>
        <v>100</v>
      </c>
      <c r="E20" s="230">
        <f>+'Distribucion Programas II '!Q10</f>
        <v>30095737.350000001</v>
      </c>
      <c r="F20" s="2"/>
    </row>
    <row r="21" spans="1:6" ht="15">
      <c r="A21" s="92">
        <v>0</v>
      </c>
      <c r="B21" s="93" t="s">
        <v>180</v>
      </c>
      <c r="C21" s="296">
        <f>+'Distribucion Programas II '!Q11</f>
        <v>15301180.08</v>
      </c>
      <c r="D21" s="259">
        <f>+C21*100/C20</f>
        <v>50.84168532591211</v>
      </c>
      <c r="E21" s="230"/>
      <c r="F21" s="2"/>
    </row>
    <row r="22" spans="1:6" ht="15">
      <c r="A22" s="92">
        <v>1</v>
      </c>
      <c r="B22" s="93" t="s">
        <v>181</v>
      </c>
      <c r="C22" s="297">
        <f>+'Distribucion Programas II '!Q52</f>
        <v>1250000</v>
      </c>
      <c r="D22" s="259">
        <f>+C22*100/C20</f>
        <v>4.1534121110343882</v>
      </c>
      <c r="E22" s="234"/>
      <c r="F22" s="2"/>
    </row>
    <row r="23" spans="1:6" ht="15">
      <c r="A23" s="92">
        <v>2</v>
      </c>
      <c r="B23" s="93" t="s">
        <v>182</v>
      </c>
      <c r="C23" s="297">
        <f>+'Distribucion Programas II '!Q126</f>
        <v>5677098.8100000005</v>
      </c>
      <c r="D23" s="259">
        <f>+C23*100/C20</f>
        <v>18.863464762394333</v>
      </c>
      <c r="E23" s="234"/>
      <c r="F23" s="2"/>
    </row>
    <row r="24" spans="1:6" ht="15">
      <c r="A24" s="92">
        <v>3</v>
      </c>
      <c r="B24" s="93" t="s">
        <v>183</v>
      </c>
      <c r="C24" s="297">
        <f>+'Distribucion Programas II '!Q170</f>
        <v>0</v>
      </c>
      <c r="D24" s="259">
        <f>+C24*100/C20</f>
        <v>0</v>
      </c>
      <c r="E24" s="234"/>
    </row>
    <row r="25" spans="1:6" ht="15">
      <c r="A25" s="92">
        <v>5</v>
      </c>
      <c r="B25" s="93" t="s">
        <v>185</v>
      </c>
      <c r="C25" s="297">
        <f>+'Distribucion Programas II '!Q223</f>
        <v>7867458.46</v>
      </c>
      <c r="D25" s="259">
        <f>+C25*100/C20</f>
        <v>26.141437800659169</v>
      </c>
      <c r="E25" s="234"/>
    </row>
    <row r="26" spans="1:6" ht="15">
      <c r="A26" s="92">
        <v>6</v>
      </c>
      <c r="B26" s="93" t="s">
        <v>4</v>
      </c>
      <c r="C26" s="297">
        <f>+'Distribucion Programas II '!Q273</f>
        <v>0</v>
      </c>
      <c r="D26" s="259">
        <v>0</v>
      </c>
      <c r="E26" s="234"/>
    </row>
    <row r="27" spans="1:6" ht="15">
      <c r="A27" s="92">
        <v>8</v>
      </c>
      <c r="B27" s="93" t="s">
        <v>186</v>
      </c>
      <c r="C27" s="297">
        <f>+'Distribucion Programas II '!Q324</f>
        <v>0</v>
      </c>
      <c r="D27" s="259">
        <f>+C27*100/C25</f>
        <v>0</v>
      </c>
    </row>
    <row r="28" spans="1:6" ht="15.75" thickBot="1">
      <c r="A28" s="95">
        <v>9</v>
      </c>
      <c r="B28" s="96" t="s">
        <v>188</v>
      </c>
      <c r="C28" s="298">
        <f>+'Distribucion Programas II '!Q345</f>
        <v>0</v>
      </c>
      <c r="D28" s="295">
        <f>+C28*100/C20</f>
        <v>0</v>
      </c>
    </row>
    <row r="29" spans="1:6">
      <c r="A29" s="99"/>
    </row>
    <row r="30" spans="1:6">
      <c r="A30" s="66"/>
      <c r="C30" s="234"/>
    </row>
    <row r="31" spans="1:6" ht="13.5" thickBot="1">
      <c r="A31" s="66" t="s">
        <v>194</v>
      </c>
      <c r="C31" s="230"/>
    </row>
    <row r="32" spans="1:6" ht="16.5" thickBot="1">
      <c r="A32" s="87"/>
      <c r="B32" s="98" t="s">
        <v>195</v>
      </c>
      <c r="C32" s="88" t="e">
        <f>SUM(C34:C41)</f>
        <v>#REF!</v>
      </c>
      <c r="D32" s="88" t="e">
        <f>SUM(D34:D41)</f>
        <v>#REF!</v>
      </c>
      <c r="E32" s="230" t="e">
        <f>+#REF!+#REF!</f>
        <v>#REF!</v>
      </c>
    </row>
    <row r="33" spans="1:5" ht="15.75">
      <c r="A33" s="100"/>
      <c r="B33" s="90"/>
      <c r="C33" s="91"/>
      <c r="D33" s="91"/>
      <c r="E33" s="2"/>
    </row>
    <row r="34" spans="1:5" ht="15">
      <c r="A34" s="92">
        <v>0</v>
      </c>
      <c r="B34" s="93" t="s">
        <v>180</v>
      </c>
      <c r="C34" s="268" t="e">
        <f>+#REF!</f>
        <v>#REF!</v>
      </c>
      <c r="D34" s="268" t="e">
        <f>+C34*100/C32</f>
        <v>#REF!</v>
      </c>
    </row>
    <row r="35" spans="1:5" ht="15">
      <c r="A35" s="92">
        <v>1</v>
      </c>
      <c r="B35" s="93" t="s">
        <v>181</v>
      </c>
      <c r="C35" s="268" t="e">
        <f>+#REF!+#REF!+#REF!</f>
        <v>#REF!</v>
      </c>
      <c r="D35" s="268" t="e">
        <f>+C35*100/C32</f>
        <v>#REF!</v>
      </c>
      <c r="E35" s="230"/>
    </row>
    <row r="36" spans="1:5" ht="15">
      <c r="A36" s="92">
        <v>2</v>
      </c>
      <c r="B36" s="93" t="s">
        <v>182</v>
      </c>
      <c r="C36" s="268" t="e">
        <f>+#REF!+#REF!+#REF!+#REF!</f>
        <v>#REF!</v>
      </c>
      <c r="D36" s="268" t="e">
        <f>+C36*100/C32</f>
        <v>#REF!</v>
      </c>
    </row>
    <row r="37" spans="1:5" ht="15">
      <c r="A37" s="92">
        <v>3</v>
      </c>
      <c r="B37" s="93" t="s">
        <v>183</v>
      </c>
      <c r="C37" s="268" t="e">
        <f>+#REF!</f>
        <v>#REF!</v>
      </c>
      <c r="D37" s="268" t="e">
        <f>+C37*100/C32</f>
        <v>#REF!</v>
      </c>
    </row>
    <row r="38" spans="1:5" ht="15">
      <c r="A38" s="92">
        <v>5</v>
      </c>
      <c r="B38" s="93" t="s">
        <v>185</v>
      </c>
      <c r="C38" s="268" t="e">
        <f>+#REF!+#REF!+#REF!</f>
        <v>#REF!</v>
      </c>
      <c r="D38" s="268" t="e">
        <f>+C38*100/C32</f>
        <v>#REF!</v>
      </c>
    </row>
    <row r="39" spans="1:5" ht="15">
      <c r="A39" s="92">
        <v>6</v>
      </c>
      <c r="B39" s="93" t="s">
        <v>4</v>
      </c>
      <c r="C39" s="268" t="e">
        <f>+#REF!</f>
        <v>#REF!</v>
      </c>
      <c r="D39" s="268" t="e">
        <f>+C39*100/558310212.67</f>
        <v>#REF!</v>
      </c>
    </row>
    <row r="40" spans="1:5" ht="15">
      <c r="A40" s="92">
        <v>8</v>
      </c>
      <c r="B40" s="93" t="s">
        <v>186</v>
      </c>
      <c r="C40" s="268">
        <v>0</v>
      </c>
      <c r="D40" s="268">
        <f>+C40*100/558310212.67</f>
        <v>0</v>
      </c>
    </row>
    <row r="41" spans="1:5" ht="15">
      <c r="A41" s="92"/>
      <c r="B41" s="93"/>
      <c r="C41" s="268" t="e">
        <f>+#REF!</f>
        <v>#REF!</v>
      </c>
      <c r="D41" s="268" t="e">
        <f>+C41*100/558310212.67</f>
        <v>#REF!</v>
      </c>
    </row>
    <row r="42" spans="1:5" ht="15.75" thickBot="1">
      <c r="A42" s="101"/>
      <c r="B42" s="102"/>
      <c r="C42" s="103"/>
      <c r="D42" s="103"/>
      <c r="E42" s="230"/>
    </row>
    <row r="43" spans="1:5">
      <c r="A43" s="66"/>
      <c r="E43" s="234"/>
    </row>
    <row r="44" spans="1:5">
      <c r="A44" s="86"/>
      <c r="C44" s="234"/>
      <c r="E44" s="2"/>
    </row>
    <row r="45" spans="1:5">
      <c r="A45" s="63" t="s">
        <v>325</v>
      </c>
      <c r="C45" s="234"/>
      <c r="E45" s="230"/>
    </row>
    <row r="46" spans="1:5">
      <c r="A46" s="63" t="s">
        <v>1051</v>
      </c>
      <c r="C46" s="230"/>
      <c r="E46" s="230"/>
    </row>
    <row r="47" spans="1:5">
      <c r="A47" s="86"/>
      <c r="C47" s="230"/>
    </row>
    <row r="48" spans="1:5">
      <c r="A48" s="86"/>
      <c r="C48" s="234"/>
      <c r="D48" s="230"/>
      <c r="E48" s="230"/>
    </row>
    <row r="49" spans="1:4">
      <c r="A49" s="86"/>
      <c r="C49" s="230"/>
    </row>
    <row r="50" spans="1:4">
      <c r="A50" s="86"/>
      <c r="C50" s="2"/>
    </row>
    <row r="51" spans="1:4">
      <c r="A51" s="86"/>
    </row>
    <row r="52" spans="1:4">
      <c r="C52" s="234"/>
    </row>
    <row r="53" spans="1:4">
      <c r="C53" s="230"/>
      <c r="D53" s="2"/>
    </row>
    <row r="54" spans="1:4">
      <c r="D54" s="2"/>
    </row>
    <row r="55" spans="1:4">
      <c r="D55" s="2"/>
    </row>
  </sheetData>
  <mergeCells count="2">
    <mergeCell ref="A1:D1"/>
    <mergeCell ref="A2:D2"/>
  </mergeCells>
  <phoneticPr fontId="3" type="noConversion"/>
  <printOptions horizontalCentered="1"/>
  <pageMargins left="0.39370078740157483" right="0.39370078740157483" top="0.98425196850393704" bottom="0.98425196850393704" header="0" footer="0"/>
  <pageSetup orientation="portrait" horizontalDpi="4294967294" verticalDpi="144" r:id="rId1"/>
  <headerFooter alignWithMargins="0">
    <oddHeader>&amp;R&amp;8 4</oddHeader>
    <oddFooter>&amp;L&amp;8&amp;Z&amp;F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F29"/>
  <sheetViews>
    <sheetView workbookViewId="0">
      <selection activeCell="B23" sqref="B23"/>
    </sheetView>
  </sheetViews>
  <sheetFormatPr baseColWidth="10" defaultRowHeight="12.75"/>
  <cols>
    <col min="1" max="1" width="11.7109375" customWidth="1"/>
    <col min="2" max="2" width="37.140625" customWidth="1"/>
    <col min="3" max="3" width="24.28515625" customWidth="1"/>
    <col min="4" max="4" width="12.140625" customWidth="1"/>
    <col min="6" max="6" width="17.28515625" style="2" customWidth="1"/>
  </cols>
  <sheetData>
    <row r="1" spans="1:6">
      <c r="A1" s="1016" t="s">
        <v>189</v>
      </c>
      <c r="B1" s="1016"/>
      <c r="C1" s="1016"/>
      <c r="D1" s="1016"/>
    </row>
    <row r="2" spans="1:6">
      <c r="A2" s="1016" t="s">
        <v>1049</v>
      </c>
      <c r="B2" s="1016"/>
      <c r="C2" s="1016"/>
      <c r="D2" s="1016"/>
    </row>
    <row r="3" spans="1:6">
      <c r="A3" s="66"/>
    </row>
    <row r="4" spans="1:6">
      <c r="A4" s="1016" t="s">
        <v>177</v>
      </c>
      <c r="B4" s="1016"/>
      <c r="C4" s="1016"/>
      <c r="D4" s="1016"/>
    </row>
    <row r="5" spans="1:6">
      <c r="A5" s="1016" t="s">
        <v>178</v>
      </c>
      <c r="B5" s="1016"/>
      <c r="C5" s="1016"/>
      <c r="D5" s="1016"/>
    </row>
    <row r="6" spans="1:6">
      <c r="A6" s="85"/>
    </row>
    <row r="7" spans="1:6" ht="13.5" thickBot="1">
      <c r="A7" s="86"/>
      <c r="C7" s="234"/>
    </row>
    <row r="8" spans="1:6" ht="16.5" thickBot="1">
      <c r="A8" s="1017" t="s">
        <v>179</v>
      </c>
      <c r="B8" s="1018"/>
      <c r="C8" s="88" t="e">
        <f>SUM(C10:C19)</f>
        <v>#REF!</v>
      </c>
      <c r="D8" s="88" t="e">
        <f>SUM(D10:D19)</f>
        <v>#REF!</v>
      </c>
      <c r="F8" s="2">
        <f>+'Ingreso Contraloría'!C7</f>
        <v>6741318.8899999997</v>
      </c>
    </row>
    <row r="9" spans="1:6" ht="15.75">
      <c r="A9" s="89"/>
      <c r="B9" s="90"/>
      <c r="C9" s="91"/>
      <c r="D9" s="260"/>
      <c r="F9" s="2" t="e">
        <f>+F8-C8</f>
        <v>#REF!</v>
      </c>
    </row>
    <row r="10" spans="1:6" ht="15">
      <c r="A10" s="92">
        <v>0</v>
      </c>
      <c r="B10" s="93" t="s">
        <v>180</v>
      </c>
      <c r="C10" s="94" t="e">
        <f>+Programas!C7+Programas!C21+Programas!C34</f>
        <v>#REF!</v>
      </c>
      <c r="D10" s="261" t="e">
        <f>+C10*100/C8</f>
        <v>#REF!</v>
      </c>
      <c r="F10" s="2" t="e">
        <f>+'Ingreso Contraloría'!#REF!</f>
        <v>#REF!</v>
      </c>
    </row>
    <row r="11" spans="1:6" ht="15">
      <c r="A11" s="92">
        <v>1</v>
      </c>
      <c r="B11" s="93" t="s">
        <v>181</v>
      </c>
      <c r="C11" s="94" t="e">
        <f>+Programas!C8+Programas!C22+Programas!C35</f>
        <v>#REF!</v>
      </c>
      <c r="D11" s="261" t="e">
        <f>+C11*100/C8</f>
        <v>#REF!</v>
      </c>
    </row>
    <row r="12" spans="1:6" ht="15">
      <c r="A12" s="92">
        <v>2</v>
      </c>
      <c r="B12" s="93" t="s">
        <v>182</v>
      </c>
      <c r="C12" s="94" t="e">
        <f>+Programas!C9+Programas!C23+Programas!C36</f>
        <v>#REF!</v>
      </c>
      <c r="D12" s="261" t="e">
        <f>+C12*100/C8</f>
        <v>#REF!</v>
      </c>
      <c r="F12" s="2" t="e">
        <f>+F9-F10</f>
        <v>#REF!</v>
      </c>
    </row>
    <row r="13" spans="1:6" ht="15">
      <c r="A13" s="92">
        <v>3</v>
      </c>
      <c r="B13" s="93" t="s">
        <v>183</v>
      </c>
      <c r="C13" s="94" t="e">
        <f>+Programas!C10+Programas!C24+Programas!C37</f>
        <v>#REF!</v>
      </c>
      <c r="D13" s="261" t="e">
        <f>+C13*100/C8</f>
        <v>#REF!</v>
      </c>
      <c r="F13" s="2" t="e">
        <f>+F10+F12</f>
        <v>#REF!</v>
      </c>
    </row>
    <row r="14" spans="1:6" ht="15">
      <c r="A14" s="92">
        <v>4</v>
      </c>
      <c r="B14" s="93" t="s">
        <v>184</v>
      </c>
      <c r="C14" s="94">
        <v>0</v>
      </c>
      <c r="D14" s="261" t="e">
        <f>+C14*100/C8</f>
        <v>#REF!</v>
      </c>
    </row>
    <row r="15" spans="1:6" ht="15">
      <c r="A15" s="92">
        <v>5</v>
      </c>
      <c r="B15" s="93" t="s">
        <v>185</v>
      </c>
      <c r="C15" s="94" t="e">
        <f>+Programas!C12+Programas!C25+Programas!C38</f>
        <v>#REF!</v>
      </c>
      <c r="D15" s="261" t="e">
        <f>+C15*100/C8</f>
        <v>#REF!</v>
      </c>
    </row>
    <row r="16" spans="1:6" ht="15">
      <c r="A16" s="92">
        <v>6</v>
      </c>
      <c r="B16" s="93" t="s">
        <v>4</v>
      </c>
      <c r="C16" s="94">
        <f>+Programas!C13+Programas!C26</f>
        <v>44694734.43</v>
      </c>
      <c r="D16" s="261" t="e">
        <f>+C16*100/C8</f>
        <v>#REF!</v>
      </c>
    </row>
    <row r="17" spans="1:4" ht="15">
      <c r="A17" s="92">
        <v>7</v>
      </c>
      <c r="B17" s="93" t="s">
        <v>15</v>
      </c>
      <c r="C17" s="94" t="e">
        <f>+Programas!C39</f>
        <v>#REF!</v>
      </c>
      <c r="D17" s="261" t="e">
        <f>+C17*100/C8</f>
        <v>#REF!</v>
      </c>
    </row>
    <row r="18" spans="1:4" ht="15">
      <c r="A18" s="92">
        <v>8</v>
      </c>
      <c r="B18" s="93" t="s">
        <v>186</v>
      </c>
      <c r="C18" s="94">
        <f>+Programas!C14+Programas!C27+Programas!C40</f>
        <v>0</v>
      </c>
      <c r="D18" s="261" t="e">
        <f>+C18*100/C8</f>
        <v>#REF!</v>
      </c>
    </row>
    <row r="19" spans="1:4" ht="15.75" thickBot="1">
      <c r="A19" s="95">
        <v>9</v>
      </c>
      <c r="B19" s="96" t="s">
        <v>188</v>
      </c>
      <c r="C19" s="97" t="e">
        <f>+Programas!C15+Programas!C28+Programas!C41</f>
        <v>#REF!</v>
      </c>
      <c r="D19" s="262" t="e">
        <f>+C19*100/C8</f>
        <v>#REF!</v>
      </c>
    </row>
    <row r="21" spans="1:4">
      <c r="C21" s="230"/>
    </row>
    <row r="22" spans="1:4">
      <c r="C22" s="230"/>
    </row>
    <row r="24" spans="1:4">
      <c r="C24" s="230"/>
    </row>
    <row r="25" spans="1:4">
      <c r="C25" s="230"/>
    </row>
    <row r="26" spans="1:4">
      <c r="C26" s="345"/>
    </row>
    <row r="28" spans="1:4">
      <c r="A28" s="63" t="s">
        <v>325</v>
      </c>
      <c r="C28" s="234"/>
    </row>
    <row r="29" spans="1:4">
      <c r="A29" s="63" t="s">
        <v>1051</v>
      </c>
      <c r="C29" s="234"/>
    </row>
  </sheetData>
  <mergeCells count="5">
    <mergeCell ref="A8:B8"/>
    <mergeCell ref="A1:D1"/>
    <mergeCell ref="A2:D2"/>
    <mergeCell ref="A4:D4"/>
    <mergeCell ref="A5:D5"/>
  </mergeCells>
  <phoneticPr fontId="3" type="noConversion"/>
  <pageMargins left="0.78740157480314965" right="0.78740157480314965" top="0.39370078740157483" bottom="0.98425196850393704" header="0" footer="0"/>
  <pageSetup orientation="portrait" horizontalDpi="4294967294" verticalDpi="144" r:id="rId1"/>
  <headerFooter alignWithMargins="0">
    <oddHeader>&amp;R&amp;8 3</oddHeader>
    <oddFooter>&amp;L&amp;8&amp;Z&amp;F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204"/>
  <sheetViews>
    <sheetView zoomScale="80" zoomScaleNormal="80" workbookViewId="0">
      <selection activeCell="E63" sqref="E63"/>
    </sheetView>
  </sheetViews>
  <sheetFormatPr baseColWidth="10" defaultRowHeight="12.75"/>
  <cols>
    <col min="2" max="2" width="50" customWidth="1"/>
    <col min="3" max="3" width="22.28515625" customWidth="1"/>
    <col min="4" max="4" width="21.7109375" customWidth="1"/>
    <col min="5" max="5" width="21.42578125" customWidth="1"/>
    <col min="6" max="6" width="20.5703125" customWidth="1"/>
    <col min="7" max="7" width="20.7109375" customWidth="1"/>
    <col min="8" max="8" width="19" customWidth="1"/>
    <col min="9" max="9" width="43.85546875" customWidth="1"/>
    <col min="10" max="10" width="20.140625" customWidth="1"/>
  </cols>
  <sheetData>
    <row r="1" spans="1:11" ht="15.75" customHeight="1">
      <c r="A1" s="1019" t="s">
        <v>1281</v>
      </c>
      <c r="B1" s="1019"/>
      <c r="C1" s="1019"/>
      <c r="D1" s="1019"/>
      <c r="E1" s="1019"/>
      <c r="F1" s="991">
        <v>3</v>
      </c>
    </row>
    <row r="2" spans="1:11" ht="15.75">
      <c r="A2" s="461"/>
      <c r="B2" s="1019" t="s">
        <v>1304</v>
      </c>
      <c r="C2" s="1019"/>
      <c r="D2" s="1019"/>
      <c r="E2" s="1019"/>
      <c r="F2" s="1019"/>
    </row>
    <row r="3" spans="1:11" ht="15.75">
      <c r="A3" s="461"/>
      <c r="B3" s="1019" t="s">
        <v>1098</v>
      </c>
      <c r="C3" s="1019"/>
      <c r="D3" s="1019"/>
      <c r="E3" s="1019"/>
      <c r="F3" s="1019"/>
      <c r="H3" s="490"/>
    </row>
    <row r="4" spans="1:11" ht="15.75">
      <c r="A4" s="461"/>
      <c r="B4" s="1019" t="s">
        <v>1083</v>
      </c>
      <c r="C4" s="1019"/>
      <c r="D4" s="1019"/>
      <c r="E4" s="1019"/>
      <c r="F4" s="1019"/>
    </row>
    <row r="5" spans="1:11" ht="15.75">
      <c r="A5" s="461"/>
      <c r="B5" s="666"/>
      <c r="C5" s="666"/>
      <c r="D5" s="666"/>
      <c r="E5" s="666"/>
      <c r="F5" s="461"/>
      <c r="H5" s="2">
        <f>863572801.5-E8</f>
        <v>-7304200</v>
      </c>
    </row>
    <row r="6" spans="1:11" ht="15">
      <c r="A6" s="461"/>
      <c r="B6" s="660"/>
      <c r="C6" s="661">
        <f>+'Distribucion Programas I'!F8</f>
        <v>55243108.404912665</v>
      </c>
      <c r="D6" s="661">
        <f>+'Distribucion Programas II '!Q10</f>
        <v>30095737.350000001</v>
      </c>
      <c r="E6" s="661">
        <v>0</v>
      </c>
      <c r="F6" s="662"/>
      <c r="I6" s="65">
        <f>543113803-509506922.08</f>
        <v>33606880.920000017</v>
      </c>
    </row>
    <row r="7" spans="1:11" ht="62.25" customHeight="1">
      <c r="A7" s="461"/>
      <c r="B7" s="655"/>
      <c r="C7" s="656" t="s">
        <v>1084</v>
      </c>
      <c r="D7" s="656" t="s">
        <v>1085</v>
      </c>
      <c r="E7" s="656" t="s">
        <v>1086</v>
      </c>
      <c r="F7" s="656" t="s">
        <v>165</v>
      </c>
      <c r="H7" s="490"/>
    </row>
    <row r="8" spans="1:11" ht="30.75" customHeight="1">
      <c r="A8" s="461"/>
      <c r="B8" s="655" t="s">
        <v>1087</v>
      </c>
      <c r="C8" s="667">
        <f>+C9+C39+C90+C121+C126+C155+C171+C175</f>
        <v>41394306.460000008</v>
      </c>
      <c r="D8" s="667">
        <f>+D9+D39+D90+D121+D126+D155+D171</f>
        <v>30095737.350000001</v>
      </c>
      <c r="E8" s="668">
        <f>+E9+E39+E90+E121+E126+E155+E171+E175</f>
        <v>870877001.5</v>
      </c>
      <c r="F8" s="667">
        <f>+C8+D8+E8</f>
        <v>942367045.30999994</v>
      </c>
      <c r="G8" s="230">
        <f>+'Ingreso Contraloría'!C7</f>
        <v>6741318.8899999997</v>
      </c>
      <c r="H8" s="230">
        <f>+E8-'Egresos X Partida'!D8</f>
        <v>0</v>
      </c>
    </row>
    <row r="9" spans="1:11" ht="15.75">
      <c r="A9" s="519">
        <v>0</v>
      </c>
      <c r="B9" s="519" t="s">
        <v>180</v>
      </c>
      <c r="C9" s="667">
        <f>+'Distribucion Programas I '!F9</f>
        <v>0</v>
      </c>
      <c r="D9" s="667">
        <f>+'Distribucion Programas II '!Q11</f>
        <v>15301180.08</v>
      </c>
      <c r="E9" s="667">
        <v>0</v>
      </c>
      <c r="F9" s="669">
        <f>+C9+D9+E9</f>
        <v>15301180.08</v>
      </c>
      <c r="G9" s="230">
        <f>+F8-G8</f>
        <v>935625726.41999996</v>
      </c>
      <c r="H9" s="230"/>
      <c r="I9" s="490"/>
    </row>
    <row r="10" spans="1:11" ht="15.75">
      <c r="A10" s="519" t="s">
        <v>208</v>
      </c>
      <c r="B10" s="519" t="s">
        <v>209</v>
      </c>
      <c r="C10" s="667"/>
      <c r="D10" s="667">
        <f>+'Distribucion Programas II '!Q12</f>
        <v>0</v>
      </c>
      <c r="E10" s="667">
        <f>SUM(E11:E15)</f>
        <v>0</v>
      </c>
      <c r="F10" s="669">
        <f t="shared" ref="F10:F67" si="0">+C10+D10+E10</f>
        <v>0</v>
      </c>
      <c r="G10" s="230"/>
      <c r="H10" s="230"/>
      <c r="I10" s="602"/>
      <c r="J10" s="602"/>
      <c r="K10" s="602"/>
    </row>
    <row r="11" spans="1:11" s="8" customFormat="1" ht="15">
      <c r="A11" s="520" t="s">
        <v>285</v>
      </c>
      <c r="B11" s="520" t="s">
        <v>295</v>
      </c>
      <c r="C11" s="670">
        <f>+'Distribucion Programas I'!F11</f>
        <v>0</v>
      </c>
      <c r="D11" s="670">
        <f>+'Distribucion Programas II '!Q13</f>
        <v>0</v>
      </c>
      <c r="E11" s="670">
        <v>0</v>
      </c>
      <c r="F11" s="661">
        <f t="shared" si="0"/>
        <v>0</v>
      </c>
      <c r="G11" s="230">
        <f>543113803-544213803</f>
        <v>-1100000</v>
      </c>
      <c r="H11" s="230"/>
      <c r="I11" s="628" t="str">
        <f>+B11</f>
        <v xml:space="preserve">Sueldos para cargos fijos </v>
      </c>
      <c r="J11" s="628" t="e">
        <f>+'Distribucion Programas I'!F11+'Distribucion Programas II '!Q13+#REF!</f>
        <v>#REF!</v>
      </c>
      <c r="K11" s="628"/>
    </row>
    <row r="12" spans="1:11" s="8" customFormat="1" ht="15">
      <c r="A12" s="520" t="s">
        <v>286</v>
      </c>
      <c r="B12" s="520" t="s">
        <v>297</v>
      </c>
      <c r="C12" s="670">
        <f>+'Distribucion Programas I'!F12</f>
        <v>0</v>
      </c>
      <c r="D12" s="670">
        <f>+'Distribucion Programas II '!Q14</f>
        <v>0</v>
      </c>
      <c r="E12" s="670">
        <v>0</v>
      </c>
      <c r="F12" s="661">
        <f t="shared" si="0"/>
        <v>0</v>
      </c>
      <c r="G12" s="230"/>
      <c r="H12" s="230"/>
      <c r="I12" s="628" t="str">
        <f t="shared" ref="I12:I15" si="1">+B12</f>
        <v>Jornales</v>
      </c>
      <c r="J12" s="628" t="e">
        <f>+'Distribucion Programas II '!Q14+#REF!+#REF!</f>
        <v>#REF!</v>
      </c>
      <c r="K12" s="628"/>
    </row>
    <row r="13" spans="1:11" s="8" customFormat="1" ht="15">
      <c r="A13" s="520" t="s">
        <v>287</v>
      </c>
      <c r="B13" s="520" t="s">
        <v>296</v>
      </c>
      <c r="C13" s="670"/>
      <c r="D13" s="670">
        <f>+'Distribucion Programas II '!Q15</f>
        <v>0</v>
      </c>
      <c r="E13" s="670">
        <v>0</v>
      </c>
      <c r="F13" s="661">
        <f t="shared" si="0"/>
        <v>0</v>
      </c>
      <c r="G13" s="230"/>
      <c r="H13" s="230"/>
      <c r="I13" s="628" t="str">
        <f t="shared" si="1"/>
        <v xml:space="preserve">Servicios especiales </v>
      </c>
      <c r="J13" s="628" t="e">
        <f>+'Distribucion Programas I'!F13+'Distribucion Programas II '!Q15+#REF!</f>
        <v>#REF!</v>
      </c>
      <c r="K13" s="628"/>
    </row>
    <row r="14" spans="1:11" s="8" customFormat="1" ht="15.75">
      <c r="A14" s="520" t="s">
        <v>288</v>
      </c>
      <c r="B14" s="520" t="s">
        <v>298</v>
      </c>
      <c r="C14" s="670">
        <f>+'Distribucion Programas I'!F14</f>
        <v>0</v>
      </c>
      <c r="D14" s="670">
        <f>+'Distribucion Programas II '!Q16</f>
        <v>0</v>
      </c>
      <c r="E14" s="670">
        <v>0</v>
      </c>
      <c r="F14" s="669">
        <f t="shared" si="0"/>
        <v>0</v>
      </c>
      <c r="G14" s="230"/>
      <c r="H14" s="230"/>
      <c r="I14" s="628"/>
      <c r="J14" s="628"/>
      <c r="K14" s="628"/>
    </row>
    <row r="15" spans="1:11" s="8" customFormat="1" ht="15">
      <c r="A15" s="520" t="s">
        <v>289</v>
      </c>
      <c r="B15" s="520" t="s">
        <v>299</v>
      </c>
      <c r="C15" s="670">
        <f>+'Distribucion Programas I'!F15</f>
        <v>0</v>
      </c>
      <c r="D15" s="670">
        <f>+'Distribucion Programas II '!Q17</f>
        <v>0</v>
      </c>
      <c r="E15" s="670">
        <v>0</v>
      </c>
      <c r="F15" s="661">
        <f t="shared" si="0"/>
        <v>0</v>
      </c>
      <c r="G15" s="230">
        <f>543113803-444889341.54</f>
        <v>98224461.459999979</v>
      </c>
      <c r="H15" s="230"/>
      <c r="I15" s="628" t="str">
        <f t="shared" si="1"/>
        <v xml:space="preserve">Suplencias </v>
      </c>
      <c r="J15" s="628" t="e">
        <f>+'Distribucion Programas I'!F15+'Distribucion Programas II '!Q17+#REF!</f>
        <v>#REF!</v>
      </c>
      <c r="K15" s="628"/>
    </row>
    <row r="16" spans="1:11" ht="15.75">
      <c r="A16" s="521"/>
      <c r="B16" s="671"/>
      <c r="C16" s="667">
        <f>+'Distribucion Programas I'!F16</f>
        <v>0</v>
      </c>
      <c r="D16" s="667">
        <f>+'Distribucion Programas II '!Q18</f>
        <v>0</v>
      </c>
      <c r="E16" s="667">
        <v>0</v>
      </c>
      <c r="F16" s="669">
        <f t="shared" si="0"/>
        <v>0</v>
      </c>
      <c r="G16" s="230"/>
      <c r="H16" s="230"/>
      <c r="I16" s="602"/>
      <c r="J16" s="602"/>
      <c r="K16" s="602"/>
    </row>
    <row r="17" spans="1:11" ht="15.75">
      <c r="A17" s="519" t="s">
        <v>210</v>
      </c>
      <c r="B17" s="519" t="s">
        <v>211</v>
      </c>
      <c r="C17" s="667"/>
      <c r="D17" s="667">
        <f>+'Distribucion Programas II '!Q19</f>
        <v>0</v>
      </c>
      <c r="E17" s="667">
        <v>0</v>
      </c>
      <c r="F17" s="669">
        <f t="shared" si="0"/>
        <v>0</v>
      </c>
      <c r="G17" s="230"/>
      <c r="H17" s="230"/>
      <c r="I17" s="602"/>
      <c r="J17" s="602"/>
      <c r="K17" s="602"/>
    </row>
    <row r="18" spans="1:11" s="8" customFormat="1" ht="15">
      <c r="A18" s="520" t="s">
        <v>290</v>
      </c>
      <c r="B18" s="520" t="s">
        <v>891</v>
      </c>
      <c r="C18" s="670"/>
      <c r="D18" s="670">
        <f>+'Distribucion Programas II '!Q20</f>
        <v>0</v>
      </c>
      <c r="E18" s="670">
        <v>0</v>
      </c>
      <c r="F18" s="661">
        <f t="shared" si="0"/>
        <v>0</v>
      </c>
      <c r="G18" s="230"/>
      <c r="H18" s="230"/>
      <c r="I18" s="628" t="str">
        <f t="shared" ref="I18" si="2">+B18</f>
        <v>Tiempo extraordinario</v>
      </c>
      <c r="J18" s="628" t="e">
        <f>+'Distribucion Programas I'!F18+'Distribucion Programas II '!Q20+#REF!+#REF!</f>
        <v>#REF!</v>
      </c>
      <c r="K18" s="628"/>
    </row>
    <row r="19" spans="1:11" s="8" customFormat="1" ht="15">
      <c r="A19" s="520" t="s">
        <v>294</v>
      </c>
      <c r="B19" s="520" t="s">
        <v>895</v>
      </c>
      <c r="C19" s="670">
        <f>+'Distribucion Programas I'!F22</f>
        <v>0</v>
      </c>
      <c r="D19" s="670">
        <f>+'Distribucion Programas II '!Q24</f>
        <v>0</v>
      </c>
      <c r="E19" s="670">
        <v>0</v>
      </c>
      <c r="F19" s="661">
        <f t="shared" si="0"/>
        <v>0</v>
      </c>
      <c r="G19" s="230"/>
      <c r="H19" s="230"/>
      <c r="I19" s="628"/>
      <c r="J19" s="628"/>
      <c r="K19" s="628"/>
    </row>
    <row r="20" spans="1:11" ht="15.75">
      <c r="A20" s="521"/>
      <c r="B20" s="671"/>
      <c r="C20" s="667">
        <f>+'Distribucion Programas I'!F23</f>
        <v>0</v>
      </c>
      <c r="D20" s="667">
        <f>+'Distribucion Programas II '!Q25</f>
        <v>0</v>
      </c>
      <c r="E20" s="667">
        <v>0</v>
      </c>
      <c r="F20" s="669">
        <f t="shared" si="0"/>
        <v>0</v>
      </c>
      <c r="G20" s="230"/>
      <c r="H20" s="230"/>
      <c r="I20" s="602"/>
      <c r="J20" s="602"/>
      <c r="K20" s="602"/>
    </row>
    <row r="21" spans="1:11" ht="15.75">
      <c r="A21" s="519" t="s">
        <v>212</v>
      </c>
      <c r="B21" s="519" t="s">
        <v>213</v>
      </c>
      <c r="C21" s="667"/>
      <c r="D21" s="667">
        <f>+'Distribucion Programas II '!Q26</f>
        <v>0</v>
      </c>
      <c r="E21" s="667">
        <f>SUM(E22:E25)</f>
        <v>0</v>
      </c>
      <c r="F21" s="669">
        <f t="shared" si="0"/>
        <v>0</v>
      </c>
      <c r="G21" s="230"/>
      <c r="H21" s="230"/>
      <c r="I21" s="602"/>
      <c r="J21" s="602"/>
      <c r="K21" s="602"/>
    </row>
    <row r="22" spans="1:11" s="8" customFormat="1" ht="15">
      <c r="A22" s="520" t="s">
        <v>300</v>
      </c>
      <c r="B22" s="520" t="s">
        <v>305</v>
      </c>
      <c r="C22" s="670">
        <f>+'Distribucion Programas I'!F25</f>
        <v>0</v>
      </c>
      <c r="D22" s="670">
        <f>+'Distribucion Programas II '!Q27</f>
        <v>0</v>
      </c>
      <c r="E22" s="670">
        <v>0</v>
      </c>
      <c r="F22" s="661">
        <f t="shared" si="0"/>
        <v>0</v>
      </c>
      <c r="G22" s="230"/>
      <c r="H22" s="230"/>
      <c r="I22" s="628" t="str">
        <f t="shared" ref="I22:I25" si="3">+B22</f>
        <v xml:space="preserve">Retribución por años servidos </v>
      </c>
      <c r="J22" s="628" t="e">
        <f>+'Distribucion Programas I'!F25+'Distribucion Programas II '!Q27+#REF!</f>
        <v>#REF!</v>
      </c>
      <c r="K22" s="628"/>
    </row>
    <row r="23" spans="1:11" s="8" customFormat="1" ht="15">
      <c r="A23" s="520" t="s">
        <v>301</v>
      </c>
      <c r="B23" s="520" t="s">
        <v>306</v>
      </c>
      <c r="C23" s="670"/>
      <c r="D23" s="670">
        <f>+'Distribucion Programas II '!Q28</f>
        <v>0</v>
      </c>
      <c r="E23" s="670">
        <v>0</v>
      </c>
      <c r="F23" s="661">
        <f t="shared" si="0"/>
        <v>0</v>
      </c>
      <c r="G23" s="230"/>
      <c r="H23" s="230"/>
      <c r="I23" s="628" t="str">
        <f t="shared" si="3"/>
        <v xml:space="preserve">Restricción al ejercicio liberal de la profesión </v>
      </c>
      <c r="J23" s="628" t="e">
        <f>+'Distribucion Programas I'!F26+'Distribucion Programas II '!Q28+#REF!</f>
        <v>#REF!</v>
      </c>
      <c r="K23" s="628"/>
    </row>
    <row r="24" spans="1:11" s="8" customFormat="1" ht="15">
      <c r="A24" s="520" t="s">
        <v>302</v>
      </c>
      <c r="B24" s="520" t="s">
        <v>307</v>
      </c>
      <c r="C24" s="670"/>
      <c r="D24" s="670">
        <f>+'Distribucion Programas II '!Q29</f>
        <v>0</v>
      </c>
      <c r="E24" s="670">
        <v>0</v>
      </c>
      <c r="F24" s="661">
        <f t="shared" si="0"/>
        <v>0</v>
      </c>
      <c r="G24" s="230"/>
      <c r="H24" s="230"/>
      <c r="I24" s="628"/>
      <c r="J24" s="628"/>
      <c r="K24" s="628"/>
    </row>
    <row r="25" spans="1:11" s="8" customFormat="1" ht="15">
      <c r="A25" s="520" t="s">
        <v>303</v>
      </c>
      <c r="B25" s="520" t="s">
        <v>308</v>
      </c>
      <c r="C25" s="670"/>
      <c r="D25" s="670">
        <f>+'Distribucion Programas II '!Q30</f>
        <v>0</v>
      </c>
      <c r="E25" s="670">
        <v>0</v>
      </c>
      <c r="F25" s="661">
        <f t="shared" si="0"/>
        <v>0</v>
      </c>
      <c r="G25" s="230"/>
      <c r="H25" s="230"/>
      <c r="I25" s="628" t="str">
        <f t="shared" si="3"/>
        <v>Salario escolar</v>
      </c>
      <c r="J25" s="628" t="e">
        <f>+'Distribucion Programas I'!F28+'Distribucion Programas II '!Q30+#REF!+#REF!</f>
        <v>#REF!</v>
      </c>
      <c r="K25" s="628"/>
    </row>
    <row r="26" spans="1:11" s="8" customFormat="1" ht="15">
      <c r="A26" s="520" t="s">
        <v>304</v>
      </c>
      <c r="B26" s="520" t="s">
        <v>309</v>
      </c>
      <c r="C26" s="670">
        <f>+'Distribucion Programas I'!F29</f>
        <v>0</v>
      </c>
      <c r="D26" s="670">
        <f>+'Distribucion Programas II '!Q31</f>
        <v>0</v>
      </c>
      <c r="E26" s="670">
        <v>0</v>
      </c>
      <c r="F26" s="661">
        <f t="shared" si="0"/>
        <v>0</v>
      </c>
      <c r="G26" s="230"/>
      <c r="H26" s="230"/>
      <c r="I26" s="628"/>
      <c r="J26" s="628"/>
      <c r="K26" s="628"/>
    </row>
    <row r="27" spans="1:11" s="8" customFormat="1" ht="15.75">
      <c r="A27" s="520"/>
      <c r="B27" s="520"/>
      <c r="C27" s="670">
        <f>+'Distribucion Programas I'!F30</f>
        <v>0</v>
      </c>
      <c r="D27" s="670">
        <f>+'Distribucion Programas II '!Q32</f>
        <v>0</v>
      </c>
      <c r="E27" s="670">
        <v>0</v>
      </c>
      <c r="F27" s="669">
        <f t="shared" si="0"/>
        <v>0</v>
      </c>
      <c r="G27" s="230"/>
      <c r="H27" s="230"/>
      <c r="I27" s="628">
        <f>SUM(I11:I25)</f>
        <v>0</v>
      </c>
      <c r="J27" s="628" t="e">
        <f>SUM(J11:J25)</f>
        <v>#REF!</v>
      </c>
      <c r="K27" s="628"/>
    </row>
    <row r="28" spans="1:11" ht="15.75">
      <c r="A28" s="521" t="s">
        <v>214</v>
      </c>
      <c r="B28" s="671"/>
      <c r="C28" s="667">
        <f>+'Distribucion Programas I'!F31</f>
        <v>0</v>
      </c>
      <c r="D28" s="667"/>
      <c r="E28" s="667"/>
      <c r="F28" s="669">
        <f t="shared" si="0"/>
        <v>0</v>
      </c>
      <c r="G28" s="230"/>
      <c r="H28" s="230"/>
      <c r="I28" s="602">
        <f>+I27*3%</f>
        <v>0</v>
      </c>
      <c r="J28" s="602"/>
      <c r="K28" s="602"/>
    </row>
    <row r="29" spans="1:11" ht="25.5">
      <c r="A29" s="519" t="s">
        <v>310</v>
      </c>
      <c r="B29" s="672" t="s">
        <v>335</v>
      </c>
      <c r="C29" s="667"/>
      <c r="D29" s="667">
        <f>+'Distribucion Programas II '!Q33</f>
        <v>7650590.04</v>
      </c>
      <c r="E29" s="667">
        <f>SUM(E30:E31)</f>
        <v>0</v>
      </c>
      <c r="F29" s="669">
        <f t="shared" si="0"/>
        <v>7650590.04</v>
      </c>
      <c r="G29" s="230"/>
      <c r="H29" s="230"/>
      <c r="I29" s="602">
        <f>+F37</f>
        <v>0</v>
      </c>
      <c r="J29" s="602"/>
      <c r="K29" s="602"/>
    </row>
    <row r="30" spans="1:11" s="8" customFormat="1" ht="25.5">
      <c r="A30" s="520" t="s">
        <v>311</v>
      </c>
      <c r="B30" s="520" t="s">
        <v>436</v>
      </c>
      <c r="C30" s="670"/>
      <c r="D30" s="670">
        <f>+'Distribucion Programas II '!Q34</f>
        <v>0</v>
      </c>
      <c r="E30" s="670">
        <v>0</v>
      </c>
      <c r="F30" s="661">
        <f t="shared" si="0"/>
        <v>0</v>
      </c>
      <c r="G30" s="230"/>
      <c r="H30" s="230"/>
      <c r="I30" s="628">
        <f>+I28-I29</f>
        <v>0</v>
      </c>
      <c r="J30" s="628"/>
      <c r="K30" s="628"/>
    </row>
    <row r="31" spans="1:11" s="8" customFormat="1" ht="25.5">
      <c r="A31" s="520" t="s">
        <v>315</v>
      </c>
      <c r="B31" s="520" t="s">
        <v>440</v>
      </c>
      <c r="C31" s="670"/>
      <c r="D31" s="670">
        <f>+'Distribucion Programas II '!Q38</f>
        <v>0</v>
      </c>
      <c r="E31" s="670">
        <v>0</v>
      </c>
      <c r="F31" s="661">
        <f t="shared" si="0"/>
        <v>0</v>
      </c>
      <c r="G31" s="230"/>
      <c r="H31" s="230"/>
      <c r="I31" s="628"/>
      <c r="J31" s="628"/>
      <c r="K31" s="628"/>
    </row>
    <row r="32" spans="1:11" ht="15.75">
      <c r="A32" s="520"/>
      <c r="B32" s="520"/>
      <c r="C32" s="667">
        <f>+'Distribucion Programas I'!F38</f>
        <v>0</v>
      </c>
      <c r="D32" s="667">
        <f>+'Distribucion Programas II '!Q39</f>
        <v>0</v>
      </c>
      <c r="E32" s="667">
        <v>0</v>
      </c>
      <c r="F32" s="661">
        <f t="shared" si="0"/>
        <v>0</v>
      </c>
      <c r="G32" s="230"/>
      <c r="H32" s="230"/>
      <c r="I32" s="490"/>
    </row>
    <row r="33" spans="1:10" ht="15.75">
      <c r="A33" s="520" t="s">
        <v>214</v>
      </c>
      <c r="B33" s="520"/>
      <c r="C33" s="667">
        <f>+'Distribucion Programas I'!F39</f>
        <v>0</v>
      </c>
      <c r="D33" s="667"/>
      <c r="E33" s="667">
        <v>0</v>
      </c>
      <c r="F33" s="669">
        <f t="shared" si="0"/>
        <v>0</v>
      </c>
      <c r="G33" s="230"/>
      <c r="H33" s="230"/>
      <c r="I33" s="490">
        <f>+J33*I34/J34</f>
        <v>38604317.333333336</v>
      </c>
      <c r="J33">
        <v>1158129.52</v>
      </c>
    </row>
    <row r="34" spans="1:10" ht="25.5">
      <c r="A34" s="519" t="s">
        <v>316</v>
      </c>
      <c r="B34" s="672" t="s">
        <v>932</v>
      </c>
      <c r="C34" s="667"/>
      <c r="D34" s="667">
        <f>+'Distribucion Programas II '!Q40</f>
        <v>7650590.04</v>
      </c>
      <c r="E34" s="667">
        <f>+E36+E37</f>
        <v>0</v>
      </c>
      <c r="F34" s="669">
        <f t="shared" si="0"/>
        <v>7650590.04</v>
      </c>
      <c r="G34" s="230"/>
      <c r="H34" s="230"/>
      <c r="I34">
        <v>100</v>
      </c>
      <c r="J34">
        <v>3</v>
      </c>
    </row>
    <row r="35" spans="1:10" s="8" customFormat="1" ht="26.25">
      <c r="A35" s="520" t="s">
        <v>318</v>
      </c>
      <c r="B35" s="520" t="s">
        <v>331</v>
      </c>
      <c r="C35" s="670">
        <f>+'Distribucion Programas I'!F41</f>
        <v>0</v>
      </c>
      <c r="D35" s="670">
        <f>+'Distribucion Programas II '!Q41</f>
        <v>0</v>
      </c>
      <c r="E35" s="670">
        <v>0</v>
      </c>
      <c r="F35" s="669">
        <f t="shared" si="0"/>
        <v>0</v>
      </c>
      <c r="G35" s="230"/>
      <c r="H35" s="230"/>
    </row>
    <row r="36" spans="1:10" s="8" customFormat="1" ht="25.5">
      <c r="A36" s="520" t="s">
        <v>319</v>
      </c>
      <c r="B36" s="520" t="s">
        <v>332</v>
      </c>
      <c r="C36" s="670"/>
      <c r="D36" s="670">
        <f>+'Distribucion Programas II '!Q43</f>
        <v>0</v>
      </c>
      <c r="E36" s="670">
        <v>0</v>
      </c>
      <c r="F36" s="661">
        <f t="shared" si="0"/>
        <v>0</v>
      </c>
      <c r="G36" s="230"/>
      <c r="H36" s="230"/>
      <c r="I36" s="628">
        <f>+I33*3%</f>
        <v>1158129.52</v>
      </c>
    </row>
    <row r="37" spans="1:10" s="8" customFormat="1" ht="15">
      <c r="A37" s="520" t="s">
        <v>320</v>
      </c>
      <c r="B37" s="520" t="s">
        <v>330</v>
      </c>
      <c r="C37" s="670"/>
      <c r="D37" s="670">
        <f>+'Distribucion Programas II '!Q44</f>
        <v>0</v>
      </c>
      <c r="E37" s="670">
        <v>0</v>
      </c>
      <c r="F37" s="661">
        <f t="shared" si="0"/>
        <v>0</v>
      </c>
      <c r="G37" s="230"/>
      <c r="H37" s="230"/>
    </row>
    <row r="38" spans="1:10" ht="15.75">
      <c r="A38" s="521"/>
      <c r="B38" s="671"/>
      <c r="C38" s="667">
        <f>+'Distribucion Programas I'!F50</f>
        <v>0</v>
      </c>
      <c r="D38" s="667">
        <f>+'Distribucion Programas II '!Q51</f>
        <v>0</v>
      </c>
      <c r="E38" s="667">
        <v>0</v>
      </c>
      <c r="F38" s="669">
        <f t="shared" si="0"/>
        <v>0</v>
      </c>
      <c r="G38" s="230"/>
      <c r="H38" s="230"/>
    </row>
    <row r="39" spans="1:10" ht="15.75">
      <c r="A39" s="577">
        <v>1</v>
      </c>
      <c r="B39" s="673" t="s">
        <v>441</v>
      </c>
      <c r="C39" s="667"/>
      <c r="D39" s="667">
        <f>+'Distribucion Programas II '!Q52</f>
        <v>1250000</v>
      </c>
      <c r="E39" s="667">
        <f>+E41+E44+E50+E56+E65+E70+E73+E76+E84+E87</f>
        <v>15276380.710000001</v>
      </c>
      <c r="F39" s="669">
        <f t="shared" si="0"/>
        <v>16526380.710000001</v>
      </c>
      <c r="G39" s="230" t="e">
        <f>+#REF!+#REF!+#REF!</f>
        <v>#REF!</v>
      </c>
      <c r="H39" s="230"/>
    </row>
    <row r="40" spans="1:10" ht="15.75">
      <c r="A40" s="519" t="s">
        <v>216</v>
      </c>
      <c r="B40" s="519" t="s">
        <v>928</v>
      </c>
      <c r="C40" s="667">
        <f>+'Distribucion Programas I'!F52</f>
        <v>0</v>
      </c>
      <c r="D40" s="667">
        <f>+'Distribucion Programas II '!Q53</f>
        <v>0</v>
      </c>
      <c r="E40" s="667">
        <f>+E42</f>
        <v>0</v>
      </c>
      <c r="F40" s="661">
        <f t="shared" si="0"/>
        <v>0</v>
      </c>
      <c r="G40" s="230" t="e">
        <f>+E39-G39</f>
        <v>#REF!</v>
      </c>
      <c r="H40" s="230"/>
    </row>
    <row r="41" spans="1:10" ht="15.75">
      <c r="A41" s="519" t="s">
        <v>1327</v>
      </c>
      <c r="B41" s="632" t="s">
        <v>1335</v>
      </c>
      <c r="C41" s="667"/>
      <c r="D41" s="667"/>
      <c r="E41" s="667">
        <f>+'Distribucion Programas III'!E12</f>
        <v>1200000</v>
      </c>
      <c r="F41" s="661"/>
      <c r="G41" s="230"/>
      <c r="H41" s="230"/>
    </row>
    <row r="42" spans="1:10" s="8" customFormat="1" ht="15">
      <c r="A42" s="520" t="s">
        <v>443</v>
      </c>
      <c r="B42" s="520" t="s">
        <v>448</v>
      </c>
      <c r="C42" s="670">
        <f>+'Distribucion Programas I'!F54</f>
        <v>0</v>
      </c>
      <c r="D42" s="670">
        <f>+'Distribucion Programas II '!Q55</f>
        <v>0</v>
      </c>
      <c r="E42" s="670">
        <f>+'Distribucion Programas III'!F12</f>
        <v>0</v>
      </c>
      <c r="F42" s="661">
        <f t="shared" si="0"/>
        <v>0</v>
      </c>
      <c r="G42" s="230"/>
      <c r="H42" s="230"/>
    </row>
    <row r="43" spans="1:10" ht="17.25" customHeight="1">
      <c r="A43" s="521"/>
      <c r="B43" s="671"/>
      <c r="C43" s="667">
        <f>+'Distribucion Programas I'!F58</f>
        <v>0</v>
      </c>
      <c r="D43" s="667">
        <f>+'Distribucion Programas II '!Q59</f>
        <v>0</v>
      </c>
      <c r="E43" s="667">
        <v>0</v>
      </c>
      <c r="F43" s="669">
        <f t="shared" si="0"/>
        <v>0</v>
      </c>
      <c r="G43" s="230"/>
      <c r="H43" s="230"/>
    </row>
    <row r="44" spans="1:10" ht="17.25" customHeight="1">
      <c r="A44" s="519" t="s">
        <v>217</v>
      </c>
      <c r="B44" s="519" t="s">
        <v>218</v>
      </c>
      <c r="C44" s="667"/>
      <c r="D44" s="667">
        <f>+'Distribucion Programas II '!Q60</f>
        <v>0</v>
      </c>
      <c r="E44" s="667">
        <v>0</v>
      </c>
      <c r="F44" s="669">
        <f t="shared" si="0"/>
        <v>0</v>
      </c>
      <c r="G44" s="230"/>
      <c r="H44" s="230"/>
    </row>
    <row r="45" spans="1:10" s="8" customFormat="1" ht="17.25" customHeight="1">
      <c r="A45" s="520" t="s">
        <v>452</v>
      </c>
      <c r="B45" s="520" t="s">
        <v>457</v>
      </c>
      <c r="C45" s="670"/>
      <c r="D45" s="670">
        <f>+'Distribucion Programas II '!Q61</f>
        <v>0</v>
      </c>
      <c r="E45" s="670">
        <v>0</v>
      </c>
      <c r="F45" s="661">
        <f t="shared" si="0"/>
        <v>0</v>
      </c>
      <c r="G45" s="230"/>
      <c r="H45" s="230"/>
    </row>
    <row r="46" spans="1:10" s="8" customFormat="1" ht="17.25" customHeight="1">
      <c r="A46" s="520" t="s">
        <v>453</v>
      </c>
      <c r="B46" s="520" t="s">
        <v>458</v>
      </c>
      <c r="C46" s="670">
        <f>+'Distribucion Programas I'!F61</f>
        <v>0</v>
      </c>
      <c r="D46" s="670">
        <f>+'Distribucion Programas II '!Q62</f>
        <v>0</v>
      </c>
      <c r="E46" s="670">
        <v>0</v>
      </c>
      <c r="F46" s="661">
        <f t="shared" si="0"/>
        <v>0</v>
      </c>
      <c r="G46" s="230"/>
      <c r="H46" s="230"/>
    </row>
    <row r="47" spans="1:10" s="8" customFormat="1" ht="17.25" customHeight="1">
      <c r="A47" s="520" t="s">
        <v>455</v>
      </c>
      <c r="B47" s="520" t="s">
        <v>460</v>
      </c>
      <c r="C47" s="670">
        <f>+'Distribucion Programas I'!F63</f>
        <v>0</v>
      </c>
      <c r="D47" s="670">
        <f>+'Distribucion Programas II '!Q64</f>
        <v>0</v>
      </c>
      <c r="E47" s="670">
        <v>0</v>
      </c>
      <c r="F47" s="661">
        <f t="shared" si="0"/>
        <v>0</v>
      </c>
      <c r="G47" s="230"/>
      <c r="H47" s="230"/>
    </row>
    <row r="48" spans="1:10" s="8" customFormat="1" ht="17.25" customHeight="1">
      <c r="A48" s="520" t="s">
        <v>456</v>
      </c>
      <c r="B48" s="520" t="s">
        <v>461</v>
      </c>
      <c r="C48" s="670">
        <f>+'Distribucion Programas I'!F64</f>
        <v>0</v>
      </c>
      <c r="D48" s="670">
        <f>+'Distribucion Programas II '!Q65</f>
        <v>0</v>
      </c>
      <c r="E48" s="670">
        <v>0</v>
      </c>
      <c r="F48" s="661">
        <f t="shared" si="0"/>
        <v>0</v>
      </c>
      <c r="G48" s="230"/>
      <c r="H48" s="230"/>
    </row>
    <row r="49" spans="1:8" ht="17.25" customHeight="1">
      <c r="A49" s="521"/>
      <c r="B49" s="671"/>
      <c r="C49" s="667">
        <f>+'Distribucion Programas I'!F65</f>
        <v>0</v>
      </c>
      <c r="D49" s="667">
        <f>+'Distribucion Programas II '!Q66</f>
        <v>0</v>
      </c>
      <c r="E49" s="667">
        <v>0</v>
      </c>
      <c r="F49" s="669">
        <f t="shared" si="0"/>
        <v>0</v>
      </c>
      <c r="G49" s="230"/>
      <c r="H49" s="230"/>
    </row>
    <row r="50" spans="1:8" ht="17.25" customHeight="1">
      <c r="A50" s="519" t="s">
        <v>219</v>
      </c>
      <c r="B50" s="519" t="s">
        <v>220</v>
      </c>
      <c r="C50" s="667">
        <f>+'Distribucion Programas I'!F66</f>
        <v>0</v>
      </c>
      <c r="D50" s="667">
        <f>+'Distribucion Programas II '!Q67</f>
        <v>1250000</v>
      </c>
      <c r="E50" s="667">
        <f>+E52+E53+E51</f>
        <v>972180.71</v>
      </c>
      <c r="F50" s="669">
        <f t="shared" si="0"/>
        <v>2222180.71</v>
      </c>
      <c r="G50" s="230"/>
      <c r="H50" s="230"/>
    </row>
    <row r="51" spans="1:8" s="8" customFormat="1" ht="17.25" customHeight="1">
      <c r="A51" s="520" t="s">
        <v>462</v>
      </c>
      <c r="B51" s="520" t="s">
        <v>468</v>
      </c>
      <c r="C51" s="670">
        <f>+'Distribucion Programas I'!F67</f>
        <v>0</v>
      </c>
      <c r="D51" s="670">
        <f>+'Distribucion Programas II '!Q68</f>
        <v>1250000</v>
      </c>
      <c r="E51" s="670">
        <v>0</v>
      </c>
      <c r="F51" s="661">
        <f t="shared" si="0"/>
        <v>1250000</v>
      </c>
      <c r="G51" s="230"/>
      <c r="H51" s="230"/>
    </row>
    <row r="52" spans="1:8" s="8" customFormat="1" ht="17.25" customHeight="1">
      <c r="A52" s="520" t="s">
        <v>463</v>
      </c>
      <c r="B52" s="520" t="s">
        <v>469</v>
      </c>
      <c r="C52" s="670">
        <f>+'Distribucion Programas I'!F68</f>
        <v>0</v>
      </c>
      <c r="D52" s="670">
        <f>+'Distribucion Programas II '!Q69</f>
        <v>0</v>
      </c>
      <c r="E52" s="670">
        <v>572180.71</v>
      </c>
      <c r="F52" s="661">
        <f t="shared" si="0"/>
        <v>572180.71</v>
      </c>
      <c r="G52" s="230"/>
      <c r="H52" s="230"/>
    </row>
    <row r="53" spans="1:8" s="8" customFormat="1" ht="17.25" customHeight="1">
      <c r="A53" s="520" t="s">
        <v>464</v>
      </c>
      <c r="B53" s="520" t="s">
        <v>470</v>
      </c>
      <c r="C53" s="670">
        <f>+'Distribucion Programas I'!F69</f>
        <v>0</v>
      </c>
      <c r="D53" s="670">
        <f>+'Distribucion Programas II '!Q70</f>
        <v>0</v>
      </c>
      <c r="E53" s="670">
        <v>400000</v>
      </c>
      <c r="F53" s="661">
        <f t="shared" si="0"/>
        <v>400000</v>
      </c>
      <c r="G53" s="230"/>
      <c r="H53" s="230"/>
    </row>
    <row r="54" spans="1:8" s="8" customFormat="1" ht="17.25" customHeight="1">
      <c r="A54" s="520"/>
      <c r="B54" s="520"/>
      <c r="C54" s="670"/>
      <c r="D54" s="670"/>
      <c r="E54" s="670">
        <v>0</v>
      </c>
      <c r="F54" s="661">
        <f t="shared" si="0"/>
        <v>0</v>
      </c>
      <c r="G54" s="230"/>
      <c r="H54" s="230"/>
    </row>
    <row r="55" spans="1:8" ht="17.25" customHeight="1">
      <c r="A55" s="520"/>
      <c r="B55" s="520"/>
      <c r="C55" s="667">
        <f>+'Distribucion Programas I'!F74</f>
        <v>0</v>
      </c>
      <c r="D55" s="667">
        <f>+'Distribucion Programas II '!Q75</f>
        <v>0</v>
      </c>
      <c r="E55" s="667">
        <v>0</v>
      </c>
      <c r="F55" s="669">
        <f t="shared" si="0"/>
        <v>0</v>
      </c>
      <c r="G55" s="230"/>
      <c r="H55" s="230"/>
    </row>
    <row r="56" spans="1:8" ht="17.25" customHeight="1">
      <c r="A56" s="519" t="s">
        <v>221</v>
      </c>
      <c r="B56" s="519" t="s">
        <v>222</v>
      </c>
      <c r="C56" s="667">
        <f>+'Distribucion Programas I'!F75</f>
        <v>0</v>
      </c>
      <c r="D56" s="667">
        <f>+'Distribucion Programas II '!Q76</f>
        <v>0</v>
      </c>
      <c r="E56" s="667">
        <f>+E57+E58+E59+E60+E61+E62+E63</f>
        <v>7304200</v>
      </c>
      <c r="F56" s="669">
        <f t="shared" si="0"/>
        <v>7304200</v>
      </c>
      <c r="G56" s="230"/>
      <c r="H56" s="230"/>
    </row>
    <row r="57" spans="1:8" s="8" customFormat="1" ht="17.25" customHeight="1">
      <c r="A57" s="520" t="s">
        <v>477</v>
      </c>
      <c r="B57" s="520" t="s">
        <v>484</v>
      </c>
      <c r="C57" s="670">
        <f>+'Distribucion Programas I'!F76</f>
        <v>0</v>
      </c>
      <c r="D57" s="670">
        <f>+'Distribucion Programas II '!Q77</f>
        <v>0</v>
      </c>
      <c r="E57" s="670"/>
      <c r="F57" s="669">
        <f t="shared" si="0"/>
        <v>0</v>
      </c>
      <c r="G57" s="230"/>
      <c r="H57" s="230"/>
    </row>
    <row r="58" spans="1:8" s="8" customFormat="1" ht="15.75" customHeight="1">
      <c r="A58" s="520" t="s">
        <v>478</v>
      </c>
      <c r="B58" s="520" t="s">
        <v>485</v>
      </c>
      <c r="C58" s="670">
        <f>+'Distribucion Programas I'!F77</f>
        <v>0</v>
      </c>
      <c r="D58" s="670">
        <f>+'Distribucion Programas II '!Q78</f>
        <v>0</v>
      </c>
      <c r="E58" s="670">
        <v>0</v>
      </c>
      <c r="F58" s="661">
        <f t="shared" si="0"/>
        <v>0</v>
      </c>
      <c r="G58" s="230"/>
      <c r="H58" s="230"/>
    </row>
    <row r="59" spans="1:8" s="8" customFormat="1" ht="15.75" customHeight="1">
      <c r="A59" s="520" t="s">
        <v>479</v>
      </c>
      <c r="B59" s="520" t="s">
        <v>486</v>
      </c>
      <c r="C59" s="670">
        <f>+'Distribucion Programas I'!F78</f>
        <v>0</v>
      </c>
      <c r="D59" s="670">
        <f>+'Distribucion Programas II '!Q79</f>
        <v>0</v>
      </c>
      <c r="E59" s="670"/>
      <c r="F59" s="661">
        <f t="shared" si="0"/>
        <v>0</v>
      </c>
      <c r="G59" s="230"/>
      <c r="H59" s="230"/>
    </row>
    <row r="60" spans="1:8" s="8" customFormat="1" ht="15.75" customHeight="1">
      <c r="A60" s="632" t="s">
        <v>1243</v>
      </c>
      <c r="B60" s="632" t="s">
        <v>1276</v>
      </c>
      <c r="C60" s="670"/>
      <c r="D60" s="670"/>
      <c r="E60" s="670"/>
      <c r="F60" s="661">
        <f t="shared" si="0"/>
        <v>0</v>
      </c>
      <c r="G60" s="230"/>
      <c r="H60" s="230"/>
    </row>
    <row r="61" spans="1:8" s="8" customFormat="1" ht="15.75" customHeight="1">
      <c r="A61" s="632" t="s">
        <v>1231</v>
      </c>
      <c r="B61" s="632" t="s">
        <v>1277</v>
      </c>
      <c r="C61" s="670"/>
      <c r="D61" s="670"/>
      <c r="E61" s="670"/>
      <c r="F61" s="661"/>
      <c r="G61" s="230"/>
      <c r="H61" s="230"/>
    </row>
    <row r="62" spans="1:8" s="8" customFormat="1" ht="15.75" customHeight="1">
      <c r="A62" s="520" t="s">
        <v>482</v>
      </c>
      <c r="B62" s="520" t="s">
        <v>489</v>
      </c>
      <c r="C62" s="670">
        <f>+'Distribucion Programas I'!F81</f>
        <v>0</v>
      </c>
      <c r="D62" s="670">
        <f>+'Distribucion Programas II '!Q82</f>
        <v>0</v>
      </c>
      <c r="E62" s="670">
        <f>+'Distribucion Programas III'!L28</f>
        <v>7304200</v>
      </c>
      <c r="F62" s="661">
        <f t="shared" si="0"/>
        <v>7304200</v>
      </c>
      <c r="G62" s="230"/>
      <c r="H62" s="230"/>
    </row>
    <row r="63" spans="1:8" s="8" customFormat="1" ht="15.75" customHeight="1">
      <c r="A63" s="520" t="s">
        <v>483</v>
      </c>
      <c r="B63" s="520" t="s">
        <v>490</v>
      </c>
      <c r="C63" s="670">
        <f>+'Distribucion Programas I'!F82</f>
        <v>0</v>
      </c>
      <c r="D63" s="670">
        <f>+'Distribucion Programas II '!Q83</f>
        <v>0</v>
      </c>
      <c r="E63" s="670">
        <v>0</v>
      </c>
      <c r="F63" s="661">
        <f t="shared" si="0"/>
        <v>0</v>
      </c>
      <c r="G63" s="230"/>
      <c r="H63" s="230"/>
    </row>
    <row r="64" spans="1:8" ht="15.75" customHeight="1">
      <c r="A64" s="521"/>
      <c r="B64" s="671"/>
      <c r="C64" s="667">
        <f>+'Distribucion Programas I'!F83</f>
        <v>0</v>
      </c>
      <c r="D64" s="667">
        <f>+'Distribucion Programas II '!Q84</f>
        <v>0</v>
      </c>
      <c r="E64" s="667">
        <v>0</v>
      </c>
      <c r="F64" s="669">
        <f t="shared" si="0"/>
        <v>0</v>
      </c>
      <c r="G64" s="230"/>
      <c r="H64" s="230"/>
    </row>
    <row r="65" spans="1:8" ht="15.75" customHeight="1">
      <c r="A65" s="519" t="s">
        <v>223</v>
      </c>
      <c r="B65" s="519" t="s">
        <v>224</v>
      </c>
      <c r="C65" s="667">
        <f>+'Distribucion Programas I'!F84</f>
        <v>0</v>
      </c>
      <c r="D65" s="667">
        <f>+'Distribucion Programas II '!Q85</f>
        <v>0</v>
      </c>
      <c r="E65" s="667">
        <f>+E66+E67</f>
        <v>5600000</v>
      </c>
      <c r="F65" s="669">
        <f t="shared" si="0"/>
        <v>5600000</v>
      </c>
      <c r="G65" s="230"/>
      <c r="H65" s="230"/>
    </row>
    <row r="66" spans="1:8" s="8" customFormat="1" ht="15.75" customHeight="1">
      <c r="A66" s="520" t="s">
        <v>491</v>
      </c>
      <c r="B66" s="520" t="s">
        <v>495</v>
      </c>
      <c r="C66" s="670">
        <f>+'Distribucion Programas I'!F85</f>
        <v>0</v>
      </c>
      <c r="D66" s="670">
        <f>+'Distribucion Programas II '!Q86</f>
        <v>0</v>
      </c>
      <c r="E66" s="670">
        <f>+'Distribucion Programas III'!M12</f>
        <v>4000000</v>
      </c>
      <c r="F66" s="661">
        <f t="shared" si="0"/>
        <v>4000000</v>
      </c>
      <c r="G66" s="230"/>
      <c r="H66" s="230"/>
    </row>
    <row r="67" spans="1:8" s="8" customFormat="1" ht="15.75" customHeight="1">
      <c r="A67" s="520" t="s">
        <v>492</v>
      </c>
      <c r="B67" s="520" t="s">
        <v>496</v>
      </c>
      <c r="C67" s="670">
        <f>+'Distribucion Programas I'!F86</f>
        <v>0</v>
      </c>
      <c r="D67" s="670">
        <f>+'Distribucion Programas II '!Q87</f>
        <v>0</v>
      </c>
      <c r="E67" s="670">
        <f>+'Distribucion Programas III'!N12</f>
        <v>1600000</v>
      </c>
      <c r="F67" s="661">
        <f t="shared" si="0"/>
        <v>1600000</v>
      </c>
      <c r="G67" s="230"/>
      <c r="H67" s="230"/>
    </row>
    <row r="68" spans="1:8" ht="15.75" customHeight="1">
      <c r="A68" s="521"/>
      <c r="B68" s="671"/>
      <c r="C68" s="667"/>
      <c r="D68" s="667"/>
      <c r="E68" s="667"/>
      <c r="F68" s="683">
        <v>4</v>
      </c>
      <c r="G68" s="230"/>
      <c r="H68" s="230"/>
    </row>
    <row r="69" spans="1:8" ht="15.75" customHeight="1">
      <c r="A69" s="521"/>
      <c r="B69" s="671"/>
      <c r="C69" s="667"/>
      <c r="D69" s="667"/>
      <c r="E69" s="667"/>
      <c r="F69" s="683"/>
      <c r="G69" s="230"/>
      <c r="H69" s="230"/>
    </row>
    <row r="70" spans="1:8" ht="15.75" customHeight="1">
      <c r="A70" s="519" t="s">
        <v>225</v>
      </c>
      <c r="B70" s="519" t="s">
        <v>226</v>
      </c>
      <c r="C70" s="667">
        <f>+'Distribucion Programas I'!F90</f>
        <v>0</v>
      </c>
      <c r="D70" s="667">
        <f>+'Distribucion Programas II '!Q91</f>
        <v>0</v>
      </c>
      <c r="E70" s="667">
        <f>+E71</f>
        <v>200000</v>
      </c>
      <c r="F70" s="669">
        <f>+C70+D70+E70</f>
        <v>200000</v>
      </c>
      <c r="G70" s="230"/>
      <c r="H70" s="230"/>
    </row>
    <row r="71" spans="1:8" s="8" customFormat="1" ht="15.75" customHeight="1">
      <c r="A71" s="520" t="s">
        <v>499</v>
      </c>
      <c r="B71" s="520" t="s">
        <v>504</v>
      </c>
      <c r="C71" s="670">
        <f>+'Distribucion Programas I'!F91</f>
        <v>0</v>
      </c>
      <c r="D71" s="670">
        <f>+'Distribucion Programas II '!Q92</f>
        <v>0</v>
      </c>
      <c r="E71" s="670">
        <v>200000</v>
      </c>
      <c r="F71" s="661">
        <f t="shared" ref="F71:F134" si="4">+C71+D71+E71</f>
        <v>200000</v>
      </c>
      <c r="G71" s="230"/>
      <c r="H71" s="230"/>
    </row>
    <row r="72" spans="1:8" ht="15.75" customHeight="1">
      <c r="A72" s="521"/>
      <c r="B72" s="671"/>
      <c r="C72" s="667">
        <f>+'Distribucion Programas I'!F94</f>
        <v>0</v>
      </c>
      <c r="D72" s="667">
        <f>+'Distribucion Programas II '!Q95</f>
        <v>0</v>
      </c>
      <c r="E72" s="667">
        <v>0</v>
      </c>
      <c r="F72" s="669">
        <f t="shared" si="4"/>
        <v>0</v>
      </c>
      <c r="G72" s="230"/>
      <c r="H72" s="230"/>
    </row>
    <row r="73" spans="1:8" ht="24.75" customHeight="1">
      <c r="A73" s="519" t="s">
        <v>227</v>
      </c>
      <c r="B73" s="519" t="s">
        <v>228</v>
      </c>
      <c r="C73" s="667">
        <f>+'Distribucion Programas I'!F95</f>
        <v>0</v>
      </c>
      <c r="D73" s="667">
        <f>+'Distribucion Programas II '!Q96</f>
        <v>0</v>
      </c>
      <c r="E73" s="667">
        <v>0</v>
      </c>
      <c r="F73" s="669">
        <f t="shared" si="4"/>
        <v>0</v>
      </c>
      <c r="G73" s="230"/>
      <c r="H73" s="230"/>
    </row>
    <row r="74" spans="1:8" s="8" customFormat="1" ht="15.75" customHeight="1">
      <c r="A74" s="520" t="s">
        <v>507</v>
      </c>
      <c r="B74" s="520" t="s">
        <v>510</v>
      </c>
      <c r="C74" s="670">
        <f>+'Distribucion Programas I'!F96</f>
        <v>0</v>
      </c>
      <c r="D74" s="670">
        <f>+'Distribucion Programas II '!Q97</f>
        <v>0</v>
      </c>
      <c r="E74" s="670">
        <v>0</v>
      </c>
      <c r="F74" s="661">
        <f t="shared" si="4"/>
        <v>0</v>
      </c>
      <c r="G74" s="230"/>
      <c r="H74" s="230"/>
    </row>
    <row r="75" spans="1:8" ht="15.75" customHeight="1">
      <c r="A75" s="521"/>
      <c r="B75" s="671"/>
      <c r="C75" s="667">
        <f>+'Distribucion Programas I'!F99</f>
        <v>0</v>
      </c>
      <c r="D75" s="667">
        <f>+'Distribucion Programas II '!Q100</f>
        <v>0</v>
      </c>
      <c r="E75" s="667">
        <v>0</v>
      </c>
      <c r="F75" s="669">
        <f t="shared" si="4"/>
        <v>0</v>
      </c>
      <c r="G75" s="230"/>
      <c r="H75" s="230"/>
    </row>
    <row r="76" spans="1:8" ht="15.75" customHeight="1">
      <c r="A76" s="519" t="s">
        <v>229</v>
      </c>
      <c r="B76" s="519" t="s">
        <v>230</v>
      </c>
      <c r="C76" s="667">
        <f>+'Distribucion Programas I'!F100</f>
        <v>0</v>
      </c>
      <c r="D76" s="667">
        <f>+'Distribucion Programas II '!Q101</f>
        <v>0</v>
      </c>
      <c r="E76" s="667">
        <f>SUM(E77:E82)</f>
        <v>0</v>
      </c>
      <c r="F76" s="669">
        <f t="shared" si="4"/>
        <v>0</v>
      </c>
      <c r="G76" s="230"/>
      <c r="H76" s="230"/>
    </row>
    <row r="77" spans="1:8" s="8" customFormat="1" ht="15.75" customHeight="1">
      <c r="A77" s="520" t="s">
        <v>513</v>
      </c>
      <c r="B77" s="520" t="s">
        <v>522</v>
      </c>
      <c r="C77" s="670">
        <f>+'Distribucion Programas I'!F101</f>
        <v>0</v>
      </c>
      <c r="D77" s="670">
        <f>+'Distribucion Programas II '!Q102</f>
        <v>0</v>
      </c>
      <c r="E77" s="670">
        <v>0</v>
      </c>
      <c r="F77" s="661">
        <f t="shared" si="4"/>
        <v>0</v>
      </c>
      <c r="G77" s="230"/>
      <c r="H77" s="230"/>
    </row>
    <row r="78" spans="1:8" s="8" customFormat="1" ht="15.75" customHeight="1">
      <c r="A78" s="520" t="s">
        <v>514</v>
      </c>
      <c r="B78" s="520" t="s">
        <v>523</v>
      </c>
      <c r="C78" s="670">
        <f>+'Distribucion Programas I'!F102</f>
        <v>0</v>
      </c>
      <c r="D78" s="670">
        <f>+'Distribucion Programas II '!Q103</f>
        <v>0</v>
      </c>
      <c r="E78" s="670">
        <v>0</v>
      </c>
      <c r="F78" s="661">
        <f t="shared" si="4"/>
        <v>0</v>
      </c>
      <c r="G78" s="230"/>
      <c r="H78" s="230"/>
    </row>
    <row r="79" spans="1:8" s="8" customFormat="1" ht="27.75" customHeight="1">
      <c r="A79" s="520" t="s">
        <v>516</v>
      </c>
      <c r="B79" s="520" t="s">
        <v>526</v>
      </c>
      <c r="C79" s="670">
        <f>+'Distribucion Programas I'!F104</f>
        <v>0</v>
      </c>
      <c r="D79" s="670">
        <f>+'Distribucion Programas II '!Q105</f>
        <v>0</v>
      </c>
      <c r="E79" s="670">
        <v>0</v>
      </c>
      <c r="F79" s="661">
        <f t="shared" si="4"/>
        <v>0</v>
      </c>
      <c r="G79" s="230"/>
      <c r="H79" s="230"/>
    </row>
    <row r="80" spans="1:8" s="8" customFormat="1" ht="15.75" customHeight="1">
      <c r="A80" s="520" t="s">
        <v>517</v>
      </c>
      <c r="B80" s="520" t="s">
        <v>525</v>
      </c>
      <c r="C80" s="670">
        <f>+'Distribucion Programas I'!F105</f>
        <v>0</v>
      </c>
      <c r="D80" s="670">
        <f>+'Distribucion Programas II '!Q106</f>
        <v>0</v>
      </c>
      <c r="E80" s="670">
        <v>0</v>
      </c>
      <c r="F80" s="661">
        <f t="shared" si="4"/>
        <v>0</v>
      </c>
      <c r="G80" s="230"/>
      <c r="H80" s="230"/>
    </row>
    <row r="81" spans="1:9" s="8" customFormat="1" ht="27.75" customHeight="1">
      <c r="A81" s="520" t="s">
        <v>519</v>
      </c>
      <c r="B81" s="520" t="s">
        <v>527</v>
      </c>
      <c r="C81" s="670">
        <f>+'Distribucion Programas I'!F107</f>
        <v>0</v>
      </c>
      <c r="D81" s="670">
        <f>+'Distribucion Programas II '!Q108</f>
        <v>0</v>
      </c>
      <c r="E81" s="670">
        <v>0</v>
      </c>
      <c r="F81" s="661">
        <f t="shared" si="4"/>
        <v>0</v>
      </c>
      <c r="G81" s="230"/>
      <c r="H81" s="230"/>
    </row>
    <row r="82" spans="1:9" s="8" customFormat="1" ht="27" customHeight="1">
      <c r="A82" s="520" t="s">
        <v>520</v>
      </c>
      <c r="B82" s="520" t="s">
        <v>528</v>
      </c>
      <c r="C82" s="670">
        <f>+'Distribucion Programas I'!F108</f>
        <v>0</v>
      </c>
      <c r="D82" s="670">
        <f>+'Distribucion Programas II '!Q109</f>
        <v>0</v>
      </c>
      <c r="E82" s="670"/>
      <c r="F82" s="661">
        <f t="shared" si="4"/>
        <v>0</v>
      </c>
      <c r="G82" s="230"/>
      <c r="H82" s="230"/>
    </row>
    <row r="83" spans="1:9" ht="15.75" customHeight="1">
      <c r="A83" s="521"/>
      <c r="B83" s="671"/>
      <c r="C83" s="667">
        <f>+'Distribucion Programas I'!F110</f>
        <v>0</v>
      </c>
      <c r="D83" s="667">
        <f>+'Distribucion Programas II '!Q111</f>
        <v>0</v>
      </c>
      <c r="E83" s="667">
        <v>0</v>
      </c>
      <c r="F83" s="669">
        <f t="shared" si="4"/>
        <v>0</v>
      </c>
      <c r="G83" s="230"/>
      <c r="H83" s="230"/>
    </row>
    <row r="84" spans="1:9" ht="15.75" customHeight="1">
      <c r="A84" s="519" t="s">
        <v>231</v>
      </c>
      <c r="B84" s="519" t="s">
        <v>232</v>
      </c>
      <c r="C84" s="667">
        <f>+'Distribucion Programas I'!F111</f>
        <v>0</v>
      </c>
      <c r="D84" s="667">
        <f>+'Distribucion Programas II '!Q112</f>
        <v>0</v>
      </c>
      <c r="E84" s="667">
        <v>0</v>
      </c>
      <c r="F84" s="669">
        <f t="shared" si="4"/>
        <v>0</v>
      </c>
      <c r="G84" s="230"/>
      <c r="H84" s="230"/>
    </row>
    <row r="85" spans="1:9" s="8" customFormat="1" ht="15.75" customHeight="1">
      <c r="A85" s="520" t="s">
        <v>534</v>
      </c>
      <c r="B85" s="520" t="s">
        <v>538</v>
      </c>
      <c r="C85" s="670">
        <f>+'Distribucion Programas I'!F115</f>
        <v>0</v>
      </c>
      <c r="D85" s="670">
        <f>+'Distribucion Programas II '!Q116</f>
        <v>0</v>
      </c>
      <c r="E85" s="670">
        <v>0</v>
      </c>
      <c r="F85" s="661">
        <f t="shared" si="4"/>
        <v>0</v>
      </c>
      <c r="G85" s="230"/>
      <c r="H85" s="230"/>
    </row>
    <row r="86" spans="1:9" ht="18" customHeight="1">
      <c r="A86" s="521"/>
      <c r="B86" s="671"/>
      <c r="C86" s="667"/>
      <c r="D86" s="667"/>
      <c r="E86" s="667"/>
      <c r="F86" s="669">
        <f t="shared" si="4"/>
        <v>0</v>
      </c>
      <c r="G86" s="230"/>
      <c r="H86" s="230"/>
    </row>
    <row r="87" spans="1:9" ht="15.75" customHeight="1">
      <c r="A87" s="519" t="s">
        <v>233</v>
      </c>
      <c r="B87" s="519" t="s">
        <v>234</v>
      </c>
      <c r="C87" s="667">
        <f>+'Distribucion Programas I'!F117</f>
        <v>0</v>
      </c>
      <c r="D87" s="667">
        <f>+'Distribucion Programas II '!Q118</f>
        <v>0</v>
      </c>
      <c r="E87" s="667">
        <v>0</v>
      </c>
      <c r="F87" s="669">
        <f t="shared" si="4"/>
        <v>0</v>
      </c>
      <c r="G87" s="230"/>
      <c r="H87" s="230"/>
    </row>
    <row r="88" spans="1:9" s="8" customFormat="1" ht="15.75" customHeight="1">
      <c r="A88" s="520" t="s">
        <v>544</v>
      </c>
      <c r="B88" s="520" t="s">
        <v>551</v>
      </c>
      <c r="C88" s="670">
        <f>+'Distribucion Programas I'!F122</f>
        <v>0</v>
      </c>
      <c r="D88" s="670">
        <f>+'Distribucion Programas II '!Q123</f>
        <v>0</v>
      </c>
      <c r="E88" s="670">
        <v>0</v>
      </c>
      <c r="F88" s="661">
        <f t="shared" si="4"/>
        <v>0</v>
      </c>
      <c r="G88" s="230"/>
      <c r="H88" s="230"/>
    </row>
    <row r="89" spans="1:9" ht="15.75" customHeight="1">
      <c r="A89" s="521"/>
      <c r="B89" s="671"/>
      <c r="C89" s="667">
        <f>+'Distribucion Programas I'!F124</f>
        <v>0</v>
      </c>
      <c r="D89" s="667">
        <f>+'Distribucion Programas II '!Q125</f>
        <v>0</v>
      </c>
      <c r="E89" s="667">
        <v>0</v>
      </c>
      <c r="F89" s="669">
        <f t="shared" si="4"/>
        <v>0</v>
      </c>
      <c r="G89" s="230"/>
      <c r="H89" s="230"/>
    </row>
    <row r="90" spans="1:9" ht="18.75" customHeight="1">
      <c r="A90" s="519">
        <v>2</v>
      </c>
      <c r="B90" s="519" t="s">
        <v>553</v>
      </c>
      <c r="C90" s="667">
        <f>+'Distribucion Programas I'!F125</f>
        <v>0</v>
      </c>
      <c r="D90" s="667">
        <f>+'Distribucion Programas II '!Q126</f>
        <v>5677098.8100000005</v>
      </c>
      <c r="E90" s="667">
        <f>+E91+E95+E100+E109+E113</f>
        <v>37912669.890000001</v>
      </c>
      <c r="F90" s="669">
        <f t="shared" si="4"/>
        <v>43589768.700000003</v>
      </c>
      <c r="G90" s="230"/>
      <c r="H90" s="230"/>
    </row>
    <row r="91" spans="1:9" ht="15.75" customHeight="1">
      <c r="A91" s="519" t="s">
        <v>235</v>
      </c>
      <c r="B91" s="519" t="s">
        <v>236</v>
      </c>
      <c r="C91" s="667">
        <f>+'Distribucion Programas I'!F126</f>
        <v>0</v>
      </c>
      <c r="D91" s="667">
        <f>+'Distribucion Programas II '!Q127</f>
        <v>0</v>
      </c>
      <c r="E91" s="667">
        <f>+E92+E93</f>
        <v>2339404</v>
      </c>
      <c r="F91" s="669">
        <f t="shared" si="4"/>
        <v>2339404</v>
      </c>
      <c r="G91" s="230"/>
      <c r="H91" s="230"/>
    </row>
    <row r="92" spans="1:9" s="8" customFormat="1" ht="15.75" customHeight="1">
      <c r="A92" s="520" t="s">
        <v>554</v>
      </c>
      <c r="B92" s="520" t="s">
        <v>573</v>
      </c>
      <c r="C92" s="670">
        <f>+'Distribucion Programas I'!F127</f>
        <v>0</v>
      </c>
      <c r="D92" s="670">
        <f>+'Distribucion Programas II '!Q128</f>
        <v>0</v>
      </c>
      <c r="E92" s="670">
        <f>+'Distribucion Programas III'!Q12</f>
        <v>389404</v>
      </c>
      <c r="F92" s="661">
        <f t="shared" si="4"/>
        <v>389404</v>
      </c>
      <c r="G92" s="230"/>
      <c r="H92" s="230"/>
      <c r="I92" s="649"/>
    </row>
    <row r="93" spans="1:9" s="8" customFormat="1" ht="15.75" customHeight="1">
      <c r="A93" s="520" t="s">
        <v>571</v>
      </c>
      <c r="B93" s="520" t="s">
        <v>576</v>
      </c>
      <c r="C93" s="670">
        <f>+'Distribucion Programas I'!F130</f>
        <v>0</v>
      </c>
      <c r="D93" s="670">
        <f>+'Distribucion Programas II '!Q131</f>
        <v>0</v>
      </c>
      <c r="E93" s="670">
        <v>1950000</v>
      </c>
      <c r="F93" s="661">
        <f t="shared" si="4"/>
        <v>1950000</v>
      </c>
      <c r="G93" s="230"/>
      <c r="H93" s="230"/>
    </row>
    <row r="94" spans="1:9" ht="15.75" customHeight="1">
      <c r="A94" s="520"/>
      <c r="B94" s="520"/>
      <c r="C94" s="667">
        <f>+'Distribucion Programas I'!F132</f>
        <v>0</v>
      </c>
      <c r="D94" s="667">
        <f>+'Distribucion Programas II '!Q133</f>
        <v>0</v>
      </c>
      <c r="E94" s="667"/>
      <c r="F94" s="669">
        <f t="shared" si="4"/>
        <v>0</v>
      </c>
      <c r="G94" s="230"/>
      <c r="H94" s="230"/>
    </row>
    <row r="95" spans="1:9" ht="15.75" customHeight="1">
      <c r="A95" s="519" t="s">
        <v>237</v>
      </c>
      <c r="B95" s="519" t="s">
        <v>238</v>
      </c>
      <c r="C95" s="667">
        <f>+'Distribucion Programas I'!F133</f>
        <v>0</v>
      </c>
      <c r="D95" s="667">
        <f>+'Distribucion Programas II '!Q134</f>
        <v>1500000</v>
      </c>
      <c r="E95" s="667">
        <f>+E96+E97</f>
        <v>26835243.789999999</v>
      </c>
      <c r="F95" s="669">
        <f t="shared" si="4"/>
        <v>28335243.789999999</v>
      </c>
      <c r="G95" s="230"/>
      <c r="H95" s="230"/>
    </row>
    <row r="96" spans="1:9" s="8" customFormat="1" ht="15.75" customHeight="1">
      <c r="A96" s="520" t="s">
        <v>583</v>
      </c>
      <c r="B96" s="520" t="s">
        <v>579</v>
      </c>
      <c r="C96" s="670">
        <f>+'Distribucion Programas I'!F135</f>
        <v>0</v>
      </c>
      <c r="D96" s="670">
        <f>+'Distribucion Programas II '!Q136</f>
        <v>1500000</v>
      </c>
      <c r="E96" s="670">
        <f>+'Distribucion Programas III'!S12</f>
        <v>0</v>
      </c>
      <c r="F96" s="661">
        <f t="shared" si="4"/>
        <v>1500000</v>
      </c>
      <c r="G96" s="230"/>
      <c r="H96" s="230"/>
    </row>
    <row r="97" spans="1:8" s="8" customFormat="1" ht="15.75" customHeight="1">
      <c r="A97" s="520" t="s">
        <v>584</v>
      </c>
      <c r="B97" s="520" t="s">
        <v>580</v>
      </c>
      <c r="C97" s="670">
        <f>+'Distribucion Programas I'!F136</f>
        <v>0</v>
      </c>
      <c r="D97" s="670">
        <f>+'Distribucion Programas II '!Q137</f>
        <v>0</v>
      </c>
      <c r="E97" s="670">
        <f>+'Distribucion Programas III'!T12</f>
        <v>26835243.789999999</v>
      </c>
      <c r="F97" s="661">
        <f t="shared" si="4"/>
        <v>26835243.789999999</v>
      </c>
      <c r="G97" s="230"/>
      <c r="H97" s="230"/>
    </row>
    <row r="98" spans="1:8" ht="15.75" customHeight="1">
      <c r="A98" s="521"/>
      <c r="B98" s="671"/>
      <c r="C98" s="667"/>
      <c r="D98" s="667"/>
      <c r="E98" s="667"/>
      <c r="F98" s="669">
        <f t="shared" si="4"/>
        <v>0</v>
      </c>
      <c r="G98" s="230"/>
      <c r="H98" s="230"/>
    </row>
    <row r="99" spans="1:8" ht="15.75" customHeight="1">
      <c r="A99" s="521"/>
      <c r="B99" s="671"/>
      <c r="C99" s="667"/>
      <c r="D99" s="667"/>
      <c r="E99" s="667"/>
      <c r="F99" s="669">
        <f t="shared" si="4"/>
        <v>0</v>
      </c>
      <c r="G99" s="230"/>
      <c r="H99" s="230"/>
    </row>
    <row r="100" spans="1:8" ht="15.75" customHeight="1">
      <c r="A100" s="519" t="s">
        <v>586</v>
      </c>
      <c r="B100" s="519" t="s">
        <v>587</v>
      </c>
      <c r="C100" s="667">
        <f>+'Distribucion Programas I'!F140</f>
        <v>0</v>
      </c>
      <c r="D100" s="667">
        <f>+'Distribucion Programas II '!Q141</f>
        <v>128214.67</v>
      </c>
      <c r="E100" s="667">
        <f>+E101+E102</f>
        <v>638022.1</v>
      </c>
      <c r="F100" s="669">
        <f t="shared" si="4"/>
        <v>766236.77</v>
      </c>
      <c r="G100" s="230"/>
      <c r="H100" s="230"/>
    </row>
    <row r="101" spans="1:8" s="8" customFormat="1" ht="15.75" customHeight="1">
      <c r="A101" s="520" t="s">
        <v>588</v>
      </c>
      <c r="B101" s="520" t="s">
        <v>595</v>
      </c>
      <c r="C101" s="670">
        <f>+'Distribucion Programas I'!F141</f>
        <v>0</v>
      </c>
      <c r="D101" s="670">
        <f>+'Distribucion Programas II '!Q142</f>
        <v>0</v>
      </c>
      <c r="E101" s="670">
        <v>0</v>
      </c>
      <c r="F101" s="661">
        <f t="shared" si="4"/>
        <v>0</v>
      </c>
      <c r="G101" s="230"/>
      <c r="H101" s="230"/>
    </row>
    <row r="102" spans="1:8" s="8" customFormat="1" ht="15.75" customHeight="1">
      <c r="A102" s="520" t="s">
        <v>589</v>
      </c>
      <c r="B102" s="520" t="s">
        <v>596</v>
      </c>
      <c r="C102" s="670">
        <f>+'Distribucion Programas I'!F142</f>
        <v>0</v>
      </c>
      <c r="D102" s="670">
        <f>+'Distribucion Programas II '!Q143</f>
        <v>0</v>
      </c>
      <c r="E102" s="670">
        <v>638022.1</v>
      </c>
      <c r="F102" s="661">
        <f t="shared" si="4"/>
        <v>638022.1</v>
      </c>
      <c r="G102" s="230"/>
      <c r="H102" s="230"/>
    </row>
    <row r="103" spans="1:8" s="8" customFormat="1" ht="15.75" customHeight="1">
      <c r="A103" s="520" t="s">
        <v>590</v>
      </c>
      <c r="B103" s="520" t="s">
        <v>597</v>
      </c>
      <c r="C103" s="670">
        <f>+'Distribucion Programas I'!F143</f>
        <v>0</v>
      </c>
      <c r="D103" s="670">
        <f>+'Distribucion Programas II '!Q144</f>
        <v>0</v>
      </c>
      <c r="E103" s="670">
        <v>0</v>
      </c>
      <c r="F103" s="661">
        <f t="shared" si="4"/>
        <v>0</v>
      </c>
      <c r="G103" s="230"/>
      <c r="H103" s="230"/>
    </row>
    <row r="104" spans="1:8" s="8" customFormat="1" ht="15.75" customHeight="1">
      <c r="A104" s="520" t="s">
        <v>591</v>
      </c>
      <c r="B104" s="520" t="s">
        <v>598</v>
      </c>
      <c r="C104" s="670">
        <f>+'Distribucion Programas I'!F144</f>
        <v>0</v>
      </c>
      <c r="D104" s="670">
        <f>+'Distribucion Programas II '!Q145</f>
        <v>0</v>
      </c>
      <c r="E104" s="670">
        <v>0</v>
      </c>
      <c r="F104" s="661">
        <f t="shared" si="4"/>
        <v>0</v>
      </c>
      <c r="G104" s="230"/>
      <c r="H104" s="230"/>
    </row>
    <row r="105" spans="1:8" s="8" customFormat="1" ht="15.75" customHeight="1">
      <c r="A105" s="520" t="s">
        <v>592</v>
      </c>
      <c r="B105" s="520" t="s">
        <v>599</v>
      </c>
      <c r="C105" s="670">
        <f>+'Distribucion Programas I'!F145</f>
        <v>0</v>
      </c>
      <c r="D105" s="670">
        <f>+'Distribucion Programas II '!Q146</f>
        <v>0</v>
      </c>
      <c r="E105" s="670">
        <v>0</v>
      </c>
      <c r="F105" s="661">
        <f t="shared" si="4"/>
        <v>0</v>
      </c>
      <c r="G105" s="230"/>
      <c r="H105" s="230"/>
    </row>
    <row r="106" spans="1:8" s="8" customFormat="1" ht="15.75" customHeight="1">
      <c r="A106" s="520" t="s">
        <v>593</v>
      </c>
      <c r="B106" s="520" t="s">
        <v>600</v>
      </c>
      <c r="C106" s="670">
        <f>+'Distribucion Programas I'!F146</f>
        <v>0</v>
      </c>
      <c r="D106" s="670">
        <f>+'Distribucion Programas II '!Q147</f>
        <v>128214.67</v>
      </c>
      <c r="E106" s="670">
        <v>0</v>
      </c>
      <c r="F106" s="661">
        <f t="shared" si="4"/>
        <v>128214.67</v>
      </c>
      <c r="G106" s="230"/>
      <c r="H106" s="230"/>
    </row>
    <row r="107" spans="1:8" s="8" customFormat="1" ht="15.75" customHeight="1">
      <c r="A107" s="520" t="s">
        <v>594</v>
      </c>
      <c r="B107" s="520" t="s">
        <v>601</v>
      </c>
      <c r="C107" s="670">
        <f>+'Distribucion Programas I'!F147</f>
        <v>0</v>
      </c>
      <c r="D107" s="670">
        <f>+'Distribucion Programas II '!Q148</f>
        <v>0</v>
      </c>
      <c r="E107" s="670">
        <v>0</v>
      </c>
      <c r="F107" s="669">
        <f t="shared" si="4"/>
        <v>0</v>
      </c>
      <c r="G107" s="230"/>
      <c r="H107" s="230"/>
    </row>
    <row r="108" spans="1:8" ht="15.75" customHeight="1">
      <c r="A108" s="521"/>
      <c r="B108" s="671"/>
      <c r="C108" s="667">
        <f>+'Distribucion Programas I'!F148</f>
        <v>0</v>
      </c>
      <c r="D108" s="667">
        <f>+'Distribucion Programas II '!Q149</f>
        <v>0</v>
      </c>
      <c r="E108" s="667">
        <v>0</v>
      </c>
      <c r="F108" s="669">
        <f t="shared" si="4"/>
        <v>0</v>
      </c>
      <c r="G108" s="230"/>
      <c r="H108" s="230"/>
    </row>
    <row r="109" spans="1:8" ht="15.75" customHeight="1">
      <c r="A109" s="519" t="s">
        <v>239</v>
      </c>
      <c r="B109" s="519" t="s">
        <v>240</v>
      </c>
      <c r="C109" s="667">
        <f>+'Distribucion Programas I'!F149</f>
        <v>0</v>
      </c>
      <c r="D109" s="667">
        <f>+'Distribucion Programas II '!Q150</f>
        <v>0</v>
      </c>
      <c r="E109" s="667">
        <v>0</v>
      </c>
      <c r="F109" s="669">
        <f t="shared" si="4"/>
        <v>0</v>
      </c>
      <c r="G109" s="230"/>
      <c r="H109" s="230"/>
    </row>
    <row r="110" spans="1:8" s="8" customFormat="1" ht="15.75" customHeight="1">
      <c r="A110" s="520" t="s">
        <v>602</v>
      </c>
      <c r="B110" s="520" t="s">
        <v>604</v>
      </c>
      <c r="C110" s="670">
        <f>+'Distribucion Programas I'!F150</f>
        <v>0</v>
      </c>
      <c r="D110" s="670">
        <f>+'Distribucion Programas II '!Q151</f>
        <v>0</v>
      </c>
      <c r="E110" s="670">
        <v>0</v>
      </c>
      <c r="F110" s="661">
        <f t="shared" si="4"/>
        <v>0</v>
      </c>
      <c r="G110" s="230"/>
      <c r="H110" s="230"/>
    </row>
    <row r="111" spans="1:8" s="8" customFormat="1" ht="15.75" customHeight="1">
      <c r="A111" s="520" t="s">
        <v>603</v>
      </c>
      <c r="B111" s="520" t="s">
        <v>605</v>
      </c>
      <c r="C111" s="670">
        <f>+'Distribucion Programas I'!F151</f>
        <v>0</v>
      </c>
      <c r="D111" s="670">
        <f>+'Distribucion Programas II '!Q152</f>
        <v>0</v>
      </c>
      <c r="E111" s="670">
        <v>0</v>
      </c>
      <c r="F111" s="661">
        <f t="shared" si="4"/>
        <v>0</v>
      </c>
      <c r="G111" s="230"/>
      <c r="H111" s="230"/>
    </row>
    <row r="112" spans="1:8" ht="15.75" customHeight="1">
      <c r="A112" s="521"/>
      <c r="B112" s="671"/>
      <c r="C112" s="667">
        <f>+'Distribucion Programas I'!F158</f>
        <v>0</v>
      </c>
      <c r="D112" s="667">
        <f>+'Distribucion Programas II '!Q159</f>
        <v>0</v>
      </c>
      <c r="E112" s="667">
        <v>0</v>
      </c>
      <c r="F112" s="669">
        <f t="shared" si="4"/>
        <v>0</v>
      </c>
      <c r="G112" s="230"/>
      <c r="H112" s="230"/>
    </row>
    <row r="113" spans="1:8" ht="15.75" customHeight="1">
      <c r="A113" s="519" t="s">
        <v>241</v>
      </c>
      <c r="B113" s="519" t="s">
        <v>242</v>
      </c>
      <c r="C113" s="667">
        <f>+'Distribucion Programas I'!F159</f>
        <v>0</v>
      </c>
      <c r="D113" s="667">
        <f>+'Distribucion Programas II '!Q160</f>
        <v>4048884.14</v>
      </c>
      <c r="E113" s="667">
        <f>SUM(E114:E119)</f>
        <v>8100000</v>
      </c>
      <c r="F113" s="669">
        <f t="shared" si="4"/>
        <v>12148884.140000001</v>
      </c>
      <c r="G113" s="230"/>
      <c r="H113" s="230"/>
    </row>
    <row r="114" spans="1:8" s="8" customFormat="1" ht="15.75" customHeight="1">
      <c r="A114" s="520" t="s">
        <v>616</v>
      </c>
      <c r="B114" s="520" t="s">
        <v>427</v>
      </c>
      <c r="C114" s="670">
        <f>+'Distribucion Programas I'!F160</f>
        <v>0</v>
      </c>
      <c r="D114" s="670">
        <f>+'Distribucion Programas II '!Q161</f>
        <v>0</v>
      </c>
      <c r="E114" s="670">
        <f>+'Distribucion Programas III'!X12</f>
        <v>3350000</v>
      </c>
      <c r="F114" s="661">
        <f t="shared" si="4"/>
        <v>3350000</v>
      </c>
      <c r="G114" s="230"/>
      <c r="H114" s="230"/>
    </row>
    <row r="115" spans="1:8" s="8" customFormat="1" ht="15.75" customHeight="1">
      <c r="A115" s="520" t="s">
        <v>618</v>
      </c>
      <c r="B115" s="520" t="s">
        <v>429</v>
      </c>
      <c r="C115" s="670">
        <f>+'Distribucion Programas I'!F162</f>
        <v>0</v>
      </c>
      <c r="D115" s="670">
        <f>+'Distribucion Programas II '!Q163</f>
        <v>0</v>
      </c>
      <c r="E115" s="670">
        <v>0</v>
      </c>
      <c r="F115" s="661">
        <f t="shared" si="4"/>
        <v>0</v>
      </c>
      <c r="G115" s="230"/>
      <c r="H115" s="230"/>
    </row>
    <row r="116" spans="1:8" s="8" customFormat="1" ht="15.75" customHeight="1">
      <c r="A116" s="520" t="s">
        <v>619</v>
      </c>
      <c r="B116" s="520" t="s">
        <v>430</v>
      </c>
      <c r="C116" s="670">
        <f>+'Distribucion Programas I'!F163</f>
        <v>0</v>
      </c>
      <c r="D116" s="670">
        <f>+'Distribucion Programas II '!Q164</f>
        <v>0</v>
      </c>
      <c r="E116" s="670">
        <v>1450000</v>
      </c>
      <c r="F116" s="661">
        <f t="shared" si="4"/>
        <v>1450000</v>
      </c>
      <c r="G116" s="230"/>
      <c r="H116" s="230"/>
    </row>
    <row r="117" spans="1:8" s="8" customFormat="1" ht="15.75" customHeight="1">
      <c r="A117" s="520" t="s">
        <v>620</v>
      </c>
      <c r="B117" s="520" t="s">
        <v>431</v>
      </c>
      <c r="C117" s="670">
        <f>+'Distribucion Programas I'!F164</f>
        <v>0</v>
      </c>
      <c r="D117" s="670">
        <f>+'Distribucion Programas II '!Q165</f>
        <v>4048884.14</v>
      </c>
      <c r="E117" s="670">
        <f>+'Distribucion Programas III'!Z12</f>
        <v>1300000</v>
      </c>
      <c r="F117" s="661">
        <f t="shared" si="4"/>
        <v>5348884.1400000006</v>
      </c>
      <c r="G117" s="230"/>
      <c r="H117" s="230"/>
    </row>
    <row r="118" spans="1:8" s="8" customFormat="1" ht="15.75" customHeight="1">
      <c r="A118" s="520" t="s">
        <v>621</v>
      </c>
      <c r="B118" s="520" t="s">
        <v>432</v>
      </c>
      <c r="C118" s="670">
        <f>+'Distribucion Programas I'!F165</f>
        <v>0</v>
      </c>
      <c r="D118" s="670">
        <f>+'Distribucion Programas II '!Q166</f>
        <v>0</v>
      </c>
      <c r="E118" s="670">
        <v>0</v>
      </c>
      <c r="F118" s="661">
        <f t="shared" si="4"/>
        <v>0</v>
      </c>
      <c r="G118" s="230"/>
      <c r="H118" s="230"/>
    </row>
    <row r="119" spans="1:8" s="8" customFormat="1" ht="15.75" customHeight="1">
      <c r="A119" s="520" t="s">
        <v>623</v>
      </c>
      <c r="B119" s="520" t="s">
        <v>434</v>
      </c>
      <c r="C119" s="670">
        <f>+'Distribucion Programas I'!F167</f>
        <v>0</v>
      </c>
      <c r="D119" s="670">
        <f>+'Distribucion Programas II '!Q168</f>
        <v>0</v>
      </c>
      <c r="E119" s="670">
        <v>2000000</v>
      </c>
      <c r="F119" s="661">
        <f t="shared" si="4"/>
        <v>2000000</v>
      </c>
      <c r="G119" s="230"/>
      <c r="H119" s="230"/>
    </row>
    <row r="120" spans="1:8" ht="15.75" customHeight="1">
      <c r="A120" s="521"/>
      <c r="B120" s="671"/>
      <c r="C120" s="667">
        <f>+'Distribucion Programas I'!F168</f>
        <v>0</v>
      </c>
      <c r="D120" s="667">
        <f>+'Distribucion Programas II '!Q169</f>
        <v>0</v>
      </c>
      <c r="E120" s="667">
        <v>0</v>
      </c>
      <c r="F120" s="669">
        <f t="shared" si="4"/>
        <v>0</v>
      </c>
      <c r="G120" s="230"/>
      <c r="H120" s="230"/>
    </row>
    <row r="121" spans="1:8" ht="15.75" customHeight="1">
      <c r="A121" s="519">
        <v>3</v>
      </c>
      <c r="B121" s="519" t="s">
        <v>183</v>
      </c>
      <c r="C121" s="667">
        <f>+'Distribucion Programas I'!F169</f>
        <v>0</v>
      </c>
      <c r="D121" s="667">
        <f>+'Distribucion Programas II '!Q170</f>
        <v>0</v>
      </c>
      <c r="E121" s="667">
        <f>+E123</f>
        <v>0</v>
      </c>
      <c r="F121" s="669">
        <f t="shared" si="4"/>
        <v>0</v>
      </c>
      <c r="G121" s="230"/>
      <c r="H121" s="230"/>
    </row>
    <row r="122" spans="1:8" ht="15.75" customHeight="1">
      <c r="A122" s="520"/>
      <c r="B122" s="520"/>
      <c r="C122" s="667">
        <f>+'Distribucion Programas I'!F175</f>
        <v>0</v>
      </c>
      <c r="D122" s="667">
        <f>+'Distribucion Programas II '!Q176</f>
        <v>0</v>
      </c>
      <c r="E122" s="667">
        <v>0</v>
      </c>
      <c r="F122" s="669">
        <f t="shared" si="4"/>
        <v>0</v>
      </c>
      <c r="G122" s="230"/>
      <c r="H122" s="230"/>
    </row>
    <row r="123" spans="1:8" ht="15.75" customHeight="1">
      <c r="A123" s="519" t="s">
        <v>245</v>
      </c>
      <c r="B123" s="519" t="s">
        <v>246</v>
      </c>
      <c r="C123" s="667">
        <f>+'Distribucion Programas I'!F176</f>
        <v>0</v>
      </c>
      <c r="D123" s="667">
        <f>+'Distribucion Programas II '!Q177</f>
        <v>0</v>
      </c>
      <c r="E123" s="667">
        <v>0</v>
      </c>
      <c r="F123" s="669">
        <f t="shared" si="4"/>
        <v>0</v>
      </c>
      <c r="G123" s="230"/>
      <c r="H123" s="230"/>
    </row>
    <row r="124" spans="1:8" s="8" customFormat="1" ht="30.75" customHeight="1">
      <c r="A124" s="520" t="s">
        <v>637</v>
      </c>
      <c r="B124" s="520" t="s">
        <v>644</v>
      </c>
      <c r="C124" s="670">
        <f>+'Distribucion Programas I'!F182</f>
        <v>0</v>
      </c>
      <c r="D124" s="670">
        <f>+'Distribucion Programas II '!Q183</f>
        <v>0</v>
      </c>
      <c r="E124" s="670">
        <v>0</v>
      </c>
      <c r="F124" s="661">
        <f t="shared" si="4"/>
        <v>0</v>
      </c>
      <c r="G124" s="230"/>
      <c r="H124" s="230"/>
    </row>
    <row r="125" spans="1:8" ht="15.75" customHeight="1">
      <c r="A125" s="521"/>
      <c r="B125" s="671"/>
      <c r="C125" s="667">
        <f>+'Distribucion Programas I'!F221</f>
        <v>0</v>
      </c>
      <c r="D125" s="667">
        <f>+'Distribucion Programas II '!Q222</f>
        <v>0</v>
      </c>
      <c r="E125" s="667">
        <v>0</v>
      </c>
      <c r="F125" s="669">
        <f t="shared" si="4"/>
        <v>0</v>
      </c>
      <c r="G125" s="230"/>
      <c r="H125" s="230"/>
    </row>
    <row r="126" spans="1:8" ht="15.75" customHeight="1">
      <c r="A126" s="519">
        <v>5</v>
      </c>
      <c r="B126" s="519" t="s">
        <v>713</v>
      </c>
      <c r="C126" s="667">
        <f>+'Distribucion Programas I'!F222</f>
        <v>0</v>
      </c>
      <c r="D126" s="667">
        <f>+'Distribucion Programas II '!Q223</f>
        <v>7867458.46</v>
      </c>
      <c r="E126" s="667">
        <f>+E127+E141+E149</f>
        <v>817687950.89999998</v>
      </c>
      <c r="F126" s="669">
        <f t="shared" si="4"/>
        <v>825555409.36000001</v>
      </c>
      <c r="G126" s="230"/>
      <c r="H126" s="230"/>
    </row>
    <row r="127" spans="1:8" ht="15.75" customHeight="1">
      <c r="A127" s="519" t="s">
        <v>255</v>
      </c>
      <c r="B127" s="519" t="s">
        <v>256</v>
      </c>
      <c r="C127" s="667">
        <f>+'Distribucion Programas I'!F223</f>
        <v>0</v>
      </c>
      <c r="D127" s="667">
        <f>+'Distribucion Programas II '!Q224</f>
        <v>2867458.46</v>
      </c>
      <c r="E127" s="667">
        <f>SUM(E128:E134)</f>
        <v>7237333.6500000004</v>
      </c>
      <c r="F127" s="669">
        <f t="shared" si="4"/>
        <v>10104792.109999999</v>
      </c>
      <c r="G127" s="230"/>
      <c r="H127" s="230"/>
    </row>
    <row r="128" spans="1:8" s="8" customFormat="1" ht="15.75" customHeight="1">
      <c r="A128" s="520" t="s">
        <v>714</v>
      </c>
      <c r="B128" s="520" t="s">
        <v>722</v>
      </c>
      <c r="C128" s="670">
        <f>+'Distribucion Programas I'!F224</f>
        <v>0</v>
      </c>
      <c r="D128" s="670">
        <f>+'Distribucion Programas II '!Q225</f>
        <v>0</v>
      </c>
      <c r="E128" s="670">
        <v>0</v>
      </c>
      <c r="F128" s="661">
        <f t="shared" si="4"/>
        <v>0</v>
      </c>
      <c r="G128" s="230"/>
      <c r="H128" s="230"/>
    </row>
    <row r="129" spans="1:8" s="8" customFormat="1" ht="15.75" customHeight="1">
      <c r="A129" s="520" t="s">
        <v>715</v>
      </c>
      <c r="B129" s="520" t="s">
        <v>723</v>
      </c>
      <c r="C129" s="670">
        <f>+'Distribucion Programas I'!F225</f>
        <v>0</v>
      </c>
      <c r="D129" s="670">
        <f>+'Distribucion Programas II '!Q226</f>
        <v>0</v>
      </c>
      <c r="E129" s="670">
        <v>0</v>
      </c>
      <c r="F129" s="661">
        <f t="shared" si="4"/>
        <v>0</v>
      </c>
      <c r="G129" s="230"/>
      <c r="H129" s="230"/>
    </row>
    <row r="130" spans="1:8" s="8" customFormat="1" ht="15.75" customHeight="1">
      <c r="A130" s="520" t="s">
        <v>716</v>
      </c>
      <c r="B130" s="520" t="s">
        <v>724</v>
      </c>
      <c r="C130" s="670">
        <f>+'Distribucion Programas I'!F226</f>
        <v>0</v>
      </c>
      <c r="D130" s="670">
        <f>+'Distribucion Programas II '!Q227</f>
        <v>0</v>
      </c>
      <c r="E130" s="670">
        <v>0</v>
      </c>
      <c r="F130" s="661">
        <f t="shared" si="4"/>
        <v>0</v>
      </c>
      <c r="G130" s="230"/>
      <c r="H130" s="230"/>
    </row>
    <row r="131" spans="1:8" s="8" customFormat="1" ht="15.75" customHeight="1">
      <c r="A131" s="520" t="s">
        <v>717</v>
      </c>
      <c r="B131" s="520" t="s">
        <v>725</v>
      </c>
      <c r="C131" s="670">
        <f>+'Distribucion Programas I'!F227</f>
        <v>0</v>
      </c>
      <c r="D131" s="670">
        <f>+'Distribucion Programas II '!Q228</f>
        <v>0</v>
      </c>
      <c r="E131" s="670">
        <v>660000</v>
      </c>
      <c r="F131" s="661">
        <f t="shared" si="4"/>
        <v>660000</v>
      </c>
      <c r="G131" s="230">
        <f>+E126-479381393</f>
        <v>338306557.89999998</v>
      </c>
      <c r="H131" s="230"/>
    </row>
    <row r="132" spans="1:8" s="8" customFormat="1" ht="15.75" customHeight="1">
      <c r="A132" s="520" t="s">
        <v>718</v>
      </c>
      <c r="B132" s="520" t="s">
        <v>726</v>
      </c>
      <c r="C132" s="670">
        <f>+'Distribucion Programas I'!F228</f>
        <v>0</v>
      </c>
      <c r="D132" s="670">
        <f>+'Distribucion Programas II '!Q229</f>
        <v>0</v>
      </c>
      <c r="E132" s="670">
        <v>1370449.31</v>
      </c>
      <c r="F132" s="661">
        <f t="shared" si="4"/>
        <v>1370449.31</v>
      </c>
      <c r="G132" s="230"/>
      <c r="H132" s="230"/>
    </row>
    <row r="133" spans="1:8" s="8" customFormat="1" ht="15.75" customHeight="1">
      <c r="A133" s="520" t="s">
        <v>720</v>
      </c>
      <c r="B133" s="520" t="s">
        <v>728</v>
      </c>
      <c r="C133" s="670">
        <f>+'Distribucion Programas I'!F230</f>
        <v>0</v>
      </c>
      <c r="D133" s="670">
        <f>+'Distribucion Programas II '!Q231</f>
        <v>367458.46</v>
      </c>
      <c r="E133" s="670">
        <f>+'Distribucion Programas III'!AD12</f>
        <v>3706884.34</v>
      </c>
      <c r="F133" s="661">
        <f t="shared" si="4"/>
        <v>4074342.8</v>
      </c>
      <c r="G133" s="230"/>
      <c r="H133" s="230"/>
    </row>
    <row r="134" spans="1:8" s="8" customFormat="1" ht="15.75" customHeight="1">
      <c r="A134" s="520" t="s">
        <v>721</v>
      </c>
      <c r="B134" s="520" t="s">
        <v>729</v>
      </c>
      <c r="C134" s="670">
        <f>+'Distribucion Programas I'!F231</f>
        <v>0</v>
      </c>
      <c r="D134" s="670">
        <f>+'Distribucion Programas II '!Q232</f>
        <v>2500000</v>
      </c>
      <c r="E134" s="670">
        <f>+'Distribucion Programas III'!AE12</f>
        <v>1500000</v>
      </c>
      <c r="F134" s="661">
        <f t="shared" si="4"/>
        <v>4000000</v>
      </c>
      <c r="G134" s="230"/>
      <c r="H134" s="230"/>
    </row>
    <row r="135" spans="1:8" ht="15.75" customHeight="1">
      <c r="A135" s="578"/>
      <c r="B135" s="671"/>
      <c r="C135" s="667">
        <f>+'Distribucion Programas I'!F232</f>
        <v>0</v>
      </c>
      <c r="D135" s="667"/>
      <c r="E135" s="667">
        <v>0</v>
      </c>
      <c r="F135" s="669"/>
      <c r="G135" s="230"/>
      <c r="H135" s="230"/>
    </row>
    <row r="136" spans="1:8" ht="15.75" customHeight="1">
      <c r="A136" s="578"/>
      <c r="B136" s="671"/>
      <c r="C136" s="667"/>
      <c r="D136" s="667"/>
      <c r="E136" s="667"/>
      <c r="F136" s="669"/>
      <c r="G136" s="230"/>
      <c r="H136" s="230"/>
    </row>
    <row r="137" spans="1:8" ht="15.75" customHeight="1">
      <c r="A137" s="578"/>
      <c r="B137" s="671"/>
      <c r="C137" s="667"/>
      <c r="D137" s="667"/>
      <c r="E137" s="667"/>
      <c r="F137" s="669"/>
      <c r="G137" s="230"/>
      <c r="H137" s="230"/>
    </row>
    <row r="138" spans="1:8" ht="15.75" customHeight="1">
      <c r="A138" s="578"/>
      <c r="B138" s="671"/>
      <c r="C138" s="667"/>
      <c r="D138" s="667"/>
      <c r="E138" s="667"/>
      <c r="F138" s="674"/>
      <c r="G138" s="230"/>
      <c r="H138" s="230"/>
    </row>
    <row r="139" spans="1:8" ht="15.75" customHeight="1">
      <c r="A139" s="578"/>
      <c r="B139" s="671"/>
      <c r="C139" s="667"/>
      <c r="D139" s="667"/>
      <c r="E139" s="667"/>
      <c r="F139" s="683">
        <v>5</v>
      </c>
      <c r="G139" s="230"/>
      <c r="H139" s="230"/>
    </row>
    <row r="140" spans="1:8" ht="15.75" customHeight="1">
      <c r="A140" s="578"/>
      <c r="B140" s="671"/>
      <c r="C140" s="667"/>
      <c r="D140" s="667"/>
      <c r="E140" s="667"/>
      <c r="F140" s="683"/>
      <c r="G140" s="230"/>
      <c r="H140" s="230"/>
    </row>
    <row r="141" spans="1:8" ht="15.75" customHeight="1">
      <c r="A141" s="519" t="s">
        <v>257</v>
      </c>
      <c r="B141" s="519" t="s">
        <v>258</v>
      </c>
      <c r="C141" s="667">
        <f>+'Distribucion Programas I'!F233</f>
        <v>0</v>
      </c>
      <c r="D141" s="667">
        <f>+'Distribucion Programas II '!Q234</f>
        <v>5000000</v>
      </c>
      <c r="E141" s="667">
        <f>+E142+E143+E144+E145+E149</f>
        <v>810450617.25</v>
      </c>
      <c r="F141" s="669">
        <f>+C141+D141+E141</f>
        <v>815450617.25</v>
      </c>
      <c r="G141" s="230"/>
      <c r="H141" s="230"/>
    </row>
    <row r="142" spans="1:8" ht="15.75" customHeight="1">
      <c r="A142" s="520" t="s">
        <v>658</v>
      </c>
      <c r="B142" s="520" t="s">
        <v>114</v>
      </c>
      <c r="C142" s="667"/>
      <c r="D142" s="667"/>
      <c r="E142" s="675">
        <f>+'Distribucion Programas III'!AF12</f>
        <v>518000000</v>
      </c>
      <c r="F142" s="661">
        <f>+E142</f>
        <v>518000000</v>
      </c>
      <c r="G142" s="230"/>
      <c r="H142" s="230"/>
    </row>
    <row r="143" spans="1:8" ht="15.75" customHeight="1">
      <c r="A143" s="632" t="s">
        <v>1239</v>
      </c>
      <c r="B143" s="632" t="s">
        <v>744</v>
      </c>
      <c r="C143" s="667"/>
      <c r="D143" s="667"/>
      <c r="E143" s="675">
        <f>+'Distribucion Programas III'!AG12</f>
        <v>0</v>
      </c>
      <c r="F143" s="661"/>
      <c r="G143" s="230"/>
      <c r="H143" s="230"/>
    </row>
    <row r="144" spans="1:8" s="8" customFormat="1" ht="15.75" customHeight="1">
      <c r="A144" s="520" t="s">
        <v>731</v>
      </c>
      <c r="B144" s="520" t="s">
        <v>739</v>
      </c>
      <c r="C144" s="670">
        <f>+'Distribucion Programas I'!F235</f>
        <v>0</v>
      </c>
      <c r="D144" s="670">
        <f>+'Distribucion Programas II '!Q236</f>
        <v>0</v>
      </c>
      <c r="E144" s="675">
        <f>+'Distribucion Programas III'!AI12</f>
        <v>200128447.20000002</v>
      </c>
      <c r="F144" s="661">
        <f t="shared" ref="F144:F173" si="5">+C144+D144+E144</f>
        <v>200128447.20000002</v>
      </c>
      <c r="G144" s="230"/>
      <c r="H144" s="230"/>
    </row>
    <row r="145" spans="1:8" ht="15.75" customHeight="1">
      <c r="A145" s="521" t="s">
        <v>973</v>
      </c>
      <c r="B145" s="681" t="s">
        <v>978</v>
      </c>
      <c r="C145" s="667">
        <f>+'Distribucion Programas I'!F242</f>
        <v>0</v>
      </c>
      <c r="D145" s="667">
        <f>+'Distribucion Programas II '!Q243</f>
        <v>0</v>
      </c>
      <c r="E145" s="675">
        <f>+'Distribucion Programas III'!AH12</f>
        <v>92322170.049999997</v>
      </c>
      <c r="F145" s="661">
        <f t="shared" si="5"/>
        <v>92322170.049999997</v>
      </c>
      <c r="G145" s="230"/>
      <c r="H145" s="230"/>
    </row>
    <row r="146" spans="1:8" ht="15.75" customHeight="1">
      <c r="A146" s="519" t="s">
        <v>259</v>
      </c>
      <c r="B146" s="519" t="s">
        <v>260</v>
      </c>
      <c r="C146" s="667">
        <f>+'Distribucion Programas I'!F243</f>
        <v>0</v>
      </c>
      <c r="D146" s="667">
        <f>+'Distribucion Programas II '!Q244</f>
        <v>0</v>
      </c>
      <c r="E146" s="667">
        <f>+E147</f>
        <v>0</v>
      </c>
      <c r="F146" s="669">
        <f t="shared" si="5"/>
        <v>0</v>
      </c>
      <c r="G146" s="230"/>
      <c r="H146" s="230"/>
    </row>
    <row r="147" spans="1:8" s="8" customFormat="1" ht="15.75" customHeight="1">
      <c r="A147" s="520" t="s">
        <v>746</v>
      </c>
      <c r="B147" s="520" t="s">
        <v>749</v>
      </c>
      <c r="C147" s="670">
        <f>+'Distribucion Programas I'!F244</f>
        <v>0</v>
      </c>
      <c r="D147" s="670">
        <f>+'Distribucion Programas II '!Q245</f>
        <v>0</v>
      </c>
      <c r="E147" s="670">
        <v>0</v>
      </c>
      <c r="F147" s="661">
        <f t="shared" si="5"/>
        <v>0</v>
      </c>
      <c r="G147" s="230"/>
      <c r="H147" s="230"/>
    </row>
    <row r="148" spans="1:8" ht="15.75" customHeight="1">
      <c r="A148" s="521"/>
      <c r="B148" s="671"/>
      <c r="C148" s="667">
        <f>+'Distribucion Programas I'!F247</f>
        <v>0</v>
      </c>
      <c r="D148" s="667">
        <f>+'Distribucion Programas II '!Q248</f>
        <v>0</v>
      </c>
      <c r="E148" s="667">
        <v>0</v>
      </c>
      <c r="F148" s="669">
        <f t="shared" si="5"/>
        <v>0</v>
      </c>
      <c r="G148" s="230"/>
      <c r="H148" s="230"/>
    </row>
    <row r="149" spans="1:8" ht="15.75" customHeight="1">
      <c r="A149" s="578" t="s">
        <v>261</v>
      </c>
      <c r="B149" s="519" t="s">
        <v>262</v>
      </c>
      <c r="C149" s="667"/>
      <c r="D149" s="667"/>
      <c r="E149" s="667">
        <f>+E150+E151+E152+E153</f>
        <v>0</v>
      </c>
      <c r="F149" s="669"/>
      <c r="G149" s="230"/>
      <c r="H149" s="230"/>
    </row>
    <row r="150" spans="1:8" ht="15.75" customHeight="1">
      <c r="A150" s="521" t="s">
        <v>752</v>
      </c>
      <c r="B150" s="520" t="s">
        <v>756</v>
      </c>
      <c r="C150" s="667"/>
      <c r="D150" s="667"/>
      <c r="E150" s="667"/>
      <c r="F150" s="669"/>
      <c r="G150" s="230"/>
      <c r="H150" s="230"/>
    </row>
    <row r="151" spans="1:8" ht="15.75" customHeight="1">
      <c r="A151" s="521" t="s">
        <v>753</v>
      </c>
      <c r="B151" s="520" t="s">
        <v>757</v>
      </c>
      <c r="C151" s="667"/>
      <c r="D151" s="667"/>
      <c r="E151" s="667"/>
      <c r="F151" s="669"/>
      <c r="G151" s="230"/>
      <c r="H151" s="230"/>
    </row>
    <row r="152" spans="1:8" ht="15.75" customHeight="1">
      <c r="A152" s="521" t="s">
        <v>754</v>
      </c>
      <c r="B152" s="520" t="s">
        <v>758</v>
      </c>
      <c r="C152" s="667"/>
      <c r="D152" s="667"/>
      <c r="E152" s="670">
        <f>+'Distribucion Programas III'!AJ12</f>
        <v>0</v>
      </c>
      <c r="F152" s="669"/>
      <c r="G152" s="230"/>
      <c r="H152" s="230"/>
    </row>
    <row r="153" spans="1:8" ht="15.75" customHeight="1">
      <c r="A153" s="521" t="s">
        <v>755</v>
      </c>
      <c r="B153" s="520" t="s">
        <v>759</v>
      </c>
      <c r="C153" s="667"/>
      <c r="D153" s="667"/>
      <c r="E153" s="667"/>
      <c r="F153" s="669"/>
      <c r="G153" s="230"/>
      <c r="H153" s="230"/>
    </row>
    <row r="154" spans="1:8" ht="15.75" customHeight="1">
      <c r="A154" s="521"/>
      <c r="B154" s="671"/>
      <c r="C154" s="667">
        <f>+'Distribucion Programas I'!F253</f>
        <v>0</v>
      </c>
      <c r="D154" s="667">
        <f>+'Distribucion Programas II '!Q254</f>
        <v>0</v>
      </c>
      <c r="E154" s="667">
        <v>0</v>
      </c>
      <c r="F154" s="669">
        <f t="shared" si="5"/>
        <v>0</v>
      </c>
      <c r="G154" s="230"/>
      <c r="H154" s="230"/>
    </row>
    <row r="155" spans="1:8" ht="15.75" customHeight="1">
      <c r="A155" s="519">
        <v>6</v>
      </c>
      <c r="B155" s="519" t="s">
        <v>760</v>
      </c>
      <c r="C155" s="667">
        <f>+C156</f>
        <v>41394306.460000008</v>
      </c>
      <c r="D155" s="667">
        <f>+'Distribucion Programas II '!Q255</f>
        <v>0</v>
      </c>
      <c r="E155" s="667">
        <f>+E156+E162+E165</f>
        <v>0</v>
      </c>
      <c r="F155" s="669">
        <f t="shared" si="5"/>
        <v>41394306.460000008</v>
      </c>
      <c r="G155" s="230"/>
      <c r="H155" s="230"/>
    </row>
    <row r="156" spans="1:8" ht="15.75" customHeight="1">
      <c r="A156" s="519" t="s">
        <v>263</v>
      </c>
      <c r="B156" s="519" t="s">
        <v>264</v>
      </c>
      <c r="C156" s="667">
        <f>SUM(C157:C160)</f>
        <v>41394306.460000008</v>
      </c>
      <c r="D156" s="667">
        <f>+'Distribucion Programas II '!Q256</f>
        <v>0</v>
      </c>
      <c r="E156" s="667">
        <v>0</v>
      </c>
      <c r="F156" s="669">
        <f t="shared" si="5"/>
        <v>41394306.460000008</v>
      </c>
      <c r="G156" s="230"/>
      <c r="H156" s="230"/>
    </row>
    <row r="157" spans="1:8" s="8" customFormat="1" ht="15.75" customHeight="1">
      <c r="A157" s="520" t="s">
        <v>804</v>
      </c>
      <c r="B157" s="520" t="s">
        <v>813</v>
      </c>
      <c r="C157" s="670">
        <f>+'Distribucion Programas I '!E256</f>
        <v>921357.81</v>
      </c>
      <c r="D157" s="670">
        <f>+'Distribucion Programas II '!Q257</f>
        <v>0</v>
      </c>
      <c r="E157" s="667">
        <v>0</v>
      </c>
      <c r="F157" s="661">
        <f t="shared" si="5"/>
        <v>921357.81</v>
      </c>
      <c r="G157" s="230"/>
      <c r="H157" s="230"/>
    </row>
    <row r="158" spans="1:8" s="8" customFormat="1" ht="15.75" customHeight="1">
      <c r="A158" s="520" t="s">
        <v>805</v>
      </c>
      <c r="B158" s="520" t="s">
        <v>814</v>
      </c>
      <c r="C158" s="670">
        <f>+'Distribucion Programas I '!E257</f>
        <v>3869501.6</v>
      </c>
      <c r="D158" s="670">
        <f>+'Distribucion Programas II '!Q258</f>
        <v>0</v>
      </c>
      <c r="E158" s="667">
        <v>0</v>
      </c>
      <c r="F158" s="661">
        <f t="shared" si="5"/>
        <v>3869501.6</v>
      </c>
      <c r="G158" s="230"/>
      <c r="H158" s="230"/>
    </row>
    <row r="159" spans="1:8" s="8" customFormat="1" ht="27.75" customHeight="1">
      <c r="A159" s="520" t="s">
        <v>806</v>
      </c>
      <c r="B159" s="520" t="s">
        <v>815</v>
      </c>
      <c r="C159" s="670">
        <f>+'Distribucion Programas I '!E258</f>
        <v>34751260.460000001</v>
      </c>
      <c r="D159" s="670">
        <f>+'Distribucion Programas II '!Q259</f>
        <v>0</v>
      </c>
      <c r="E159" s="667">
        <v>0</v>
      </c>
      <c r="F159" s="661">
        <f t="shared" si="5"/>
        <v>34751260.460000001</v>
      </c>
      <c r="G159" s="230"/>
      <c r="H159" s="230"/>
    </row>
    <row r="160" spans="1:8" s="8" customFormat="1" ht="21" customHeight="1">
      <c r="A160" s="520" t="s">
        <v>807</v>
      </c>
      <c r="B160" s="520" t="s">
        <v>816</v>
      </c>
      <c r="C160" s="670">
        <f>+'Distribucion Programas I '!E259</f>
        <v>1852186.59</v>
      </c>
      <c r="D160" s="670">
        <f>+'Distribucion Programas II '!Q260</f>
        <v>0</v>
      </c>
      <c r="E160" s="667">
        <v>0</v>
      </c>
      <c r="F160" s="661">
        <f t="shared" si="5"/>
        <v>1852186.59</v>
      </c>
      <c r="G160" s="230"/>
      <c r="H160" s="230"/>
    </row>
    <row r="161" spans="1:8" ht="15.75" customHeight="1">
      <c r="A161" s="521"/>
      <c r="B161" s="671"/>
      <c r="C161" s="667">
        <f>+'Distribucion Programas I'!F265</f>
        <v>0</v>
      </c>
      <c r="D161" s="667">
        <f>+'Distribucion Programas II '!Q266</f>
        <v>0</v>
      </c>
      <c r="E161" s="667">
        <v>0</v>
      </c>
      <c r="F161" s="669">
        <f t="shared" si="5"/>
        <v>0</v>
      </c>
      <c r="G161" s="230"/>
      <c r="H161" s="230"/>
    </row>
    <row r="162" spans="1:8" ht="15.75" customHeight="1">
      <c r="A162" s="519" t="s">
        <v>265</v>
      </c>
      <c r="B162" s="519" t="s">
        <v>266</v>
      </c>
      <c r="C162" s="667">
        <f>+'Distribucion Programas I'!F266</f>
        <v>0</v>
      </c>
      <c r="D162" s="667">
        <f>+'Distribucion Programas II '!Q267</f>
        <v>0</v>
      </c>
      <c r="E162" s="667">
        <v>0</v>
      </c>
      <c r="F162" s="669">
        <f t="shared" si="5"/>
        <v>0</v>
      </c>
      <c r="G162" s="230"/>
      <c r="H162" s="230"/>
    </row>
    <row r="163" spans="1:8" s="8" customFormat="1" ht="15.75" customHeight="1">
      <c r="A163" s="520" t="s">
        <v>764</v>
      </c>
      <c r="B163" s="520" t="s">
        <v>768</v>
      </c>
      <c r="C163" s="670">
        <f>+'Distribucion Programas I'!F270</f>
        <v>0</v>
      </c>
      <c r="D163" s="670">
        <f>+'Distribucion Programas II '!Q271</f>
        <v>0</v>
      </c>
      <c r="E163" s="667">
        <v>0</v>
      </c>
      <c r="F163" s="661">
        <f t="shared" si="5"/>
        <v>0</v>
      </c>
      <c r="G163" s="230"/>
      <c r="H163" s="230"/>
    </row>
    <row r="164" spans="1:8" ht="15.75" customHeight="1">
      <c r="A164" s="521"/>
      <c r="B164" s="671"/>
      <c r="C164" s="667">
        <f>+'Distribucion Programas I'!F271</f>
        <v>0</v>
      </c>
      <c r="D164" s="667">
        <f>+'Distribucion Programas II '!Q272</f>
        <v>0</v>
      </c>
      <c r="E164" s="667">
        <v>0</v>
      </c>
      <c r="F164" s="669">
        <f t="shared" si="5"/>
        <v>0</v>
      </c>
      <c r="G164" s="230"/>
      <c r="H164" s="230"/>
    </row>
    <row r="165" spans="1:8" ht="15.75" customHeight="1">
      <c r="A165" s="519" t="s">
        <v>267</v>
      </c>
      <c r="B165" s="519" t="s">
        <v>268</v>
      </c>
      <c r="C165" s="667">
        <f>+'Distribucion Programas I'!F272</f>
        <v>0</v>
      </c>
      <c r="D165" s="667">
        <f>+'Distribucion Programas II '!Q273</f>
        <v>0</v>
      </c>
      <c r="E165" s="667">
        <v>0</v>
      </c>
      <c r="F165" s="669">
        <f t="shared" si="5"/>
        <v>0</v>
      </c>
      <c r="G165" s="230"/>
      <c r="H165" s="230"/>
    </row>
    <row r="166" spans="1:8" s="8" customFormat="1" ht="15.75" customHeight="1">
      <c r="A166" s="520" t="s">
        <v>769</v>
      </c>
      <c r="B166" s="520" t="s">
        <v>775</v>
      </c>
      <c r="C166" s="670">
        <f>+'Distribucion Programas I'!F273</f>
        <v>0</v>
      </c>
      <c r="D166" s="670">
        <f>+'Distribucion Programas II '!Q274</f>
        <v>0</v>
      </c>
      <c r="E166" s="667">
        <v>0</v>
      </c>
      <c r="F166" s="661">
        <f t="shared" si="5"/>
        <v>0</v>
      </c>
      <c r="G166" s="230"/>
      <c r="H166" s="230"/>
    </row>
    <row r="167" spans="1:8" s="8" customFormat="1" ht="15.75" customHeight="1">
      <c r="A167" s="520" t="s">
        <v>771</v>
      </c>
      <c r="B167" s="520" t="s">
        <v>777</v>
      </c>
      <c r="C167" s="670">
        <f>+'Distribucion Programas I'!F275</f>
        <v>0</v>
      </c>
      <c r="D167" s="670">
        <f>+'Distribucion Programas II '!Q276</f>
        <v>0</v>
      </c>
      <c r="E167" s="667">
        <v>0</v>
      </c>
      <c r="F167" s="661">
        <f t="shared" si="5"/>
        <v>0</v>
      </c>
      <c r="G167" s="230"/>
      <c r="H167" s="230"/>
    </row>
    <row r="168" spans="1:8" s="8" customFormat="1" ht="15.75" customHeight="1">
      <c r="A168" s="520" t="s">
        <v>772</v>
      </c>
      <c r="B168" s="676" t="s">
        <v>778</v>
      </c>
      <c r="C168" s="670">
        <f>+'Distribucion Programas I'!F276</f>
        <v>0</v>
      </c>
      <c r="D168" s="670">
        <f>+'Distribucion Programas II '!Q277</f>
        <v>0</v>
      </c>
      <c r="E168" s="667">
        <v>0</v>
      </c>
      <c r="F168" s="661">
        <f t="shared" si="5"/>
        <v>0</v>
      </c>
      <c r="G168" s="230"/>
      <c r="H168" s="230"/>
    </row>
    <row r="169" spans="1:8" s="8" customFormat="1" ht="15.75" customHeight="1">
      <c r="A169" s="520" t="s">
        <v>773</v>
      </c>
      <c r="B169" s="676" t="s">
        <v>780</v>
      </c>
      <c r="C169" s="670">
        <f>+'Distribucion Programas I'!F277</f>
        <v>0</v>
      </c>
      <c r="D169" s="670">
        <f>+'Distribucion Programas II '!Q278</f>
        <v>0</v>
      </c>
      <c r="E169" s="667">
        <v>0</v>
      </c>
      <c r="F169" s="661">
        <f t="shared" si="5"/>
        <v>0</v>
      </c>
      <c r="G169" s="230"/>
      <c r="H169" s="230"/>
    </row>
    <row r="170" spans="1:8" ht="15.75">
      <c r="A170" s="520"/>
      <c r="B170" s="520"/>
      <c r="C170" s="667"/>
      <c r="D170" s="667"/>
      <c r="E170" s="667"/>
      <c r="F170" s="669">
        <f t="shared" si="5"/>
        <v>0</v>
      </c>
      <c r="G170" s="230"/>
      <c r="H170" s="230"/>
    </row>
    <row r="171" spans="1:8" ht="15.75">
      <c r="A171" s="519">
        <v>8</v>
      </c>
      <c r="B171" s="519" t="s">
        <v>857</v>
      </c>
      <c r="C171" s="667">
        <f>+'Distribucion Programas I'!F323</f>
        <v>0</v>
      </c>
      <c r="D171" s="667">
        <f>+'Distribucion Programas II '!Q324</f>
        <v>0</v>
      </c>
      <c r="E171" s="667">
        <f>+E172</f>
        <v>0</v>
      </c>
      <c r="F171" s="669">
        <f t="shared" si="5"/>
        <v>0</v>
      </c>
      <c r="G171" s="230"/>
      <c r="H171" s="230"/>
    </row>
    <row r="172" spans="1:8" ht="15.75">
      <c r="A172" s="519" t="s">
        <v>279</v>
      </c>
      <c r="B172" s="519" t="s">
        <v>280</v>
      </c>
      <c r="C172" s="667">
        <f>+'Distribucion Programas I'!F330</f>
        <v>0</v>
      </c>
      <c r="D172" s="667">
        <f>+'Distribucion Programas II '!Q331</f>
        <v>0</v>
      </c>
      <c r="E172" s="667">
        <v>0</v>
      </c>
      <c r="F172" s="669">
        <f t="shared" si="5"/>
        <v>0</v>
      </c>
      <c r="G172" s="230"/>
      <c r="H172" s="230"/>
    </row>
    <row r="173" spans="1:8" s="8" customFormat="1" ht="25.5">
      <c r="A173" s="520" t="s">
        <v>871</v>
      </c>
      <c r="B173" s="520" t="s">
        <v>878</v>
      </c>
      <c r="C173" s="670">
        <f>+'Distribucion Programas I'!F336</f>
        <v>0</v>
      </c>
      <c r="D173" s="670">
        <f>+'Distribucion Programas II '!Q337</f>
        <v>0</v>
      </c>
      <c r="E173" s="667">
        <v>0</v>
      </c>
      <c r="F173" s="661">
        <f t="shared" si="5"/>
        <v>0</v>
      </c>
      <c r="G173" s="230"/>
      <c r="H173" s="230"/>
    </row>
    <row r="174" spans="1:8">
      <c r="A174" s="461"/>
      <c r="B174" s="461"/>
      <c r="C174" s="461"/>
      <c r="D174" s="461"/>
      <c r="E174" s="461"/>
      <c r="F174" s="461"/>
      <c r="G174" s="230"/>
      <c r="H174" s="230"/>
    </row>
    <row r="175" spans="1:8">
      <c r="A175" s="519" t="s">
        <v>283</v>
      </c>
      <c r="B175" s="519" t="s">
        <v>284</v>
      </c>
      <c r="C175" s="677">
        <f>+C176</f>
        <v>0</v>
      </c>
      <c r="D175" s="461"/>
      <c r="E175" s="678">
        <f>+E176</f>
        <v>0</v>
      </c>
      <c r="F175" s="461"/>
      <c r="G175" s="230"/>
      <c r="H175" s="230"/>
    </row>
    <row r="176" spans="1:8">
      <c r="A176" s="632" t="s">
        <v>889</v>
      </c>
      <c r="B176" s="632" t="s">
        <v>887</v>
      </c>
      <c r="C176" s="679">
        <f>+'Distribucion Programas I'!C346</f>
        <v>0</v>
      </c>
      <c r="D176" s="461"/>
      <c r="E176" s="680"/>
      <c r="F176" s="461"/>
      <c r="G176" s="230"/>
      <c r="H176" s="230"/>
    </row>
    <row r="177" spans="1:8" ht="25.5">
      <c r="A177" s="632" t="s">
        <v>890</v>
      </c>
      <c r="B177" s="632" t="s">
        <v>888</v>
      </c>
      <c r="C177" s="677"/>
      <c r="D177" s="461"/>
      <c r="E177" s="680">
        <v>0</v>
      </c>
      <c r="F177" s="461"/>
      <c r="G177" s="230"/>
      <c r="H177" s="230"/>
    </row>
    <row r="178" spans="1:8">
      <c r="A178" s="461"/>
      <c r="B178" s="461"/>
      <c r="C178" s="461"/>
      <c r="D178" s="461"/>
      <c r="E178" s="680"/>
      <c r="F178" s="461"/>
      <c r="G178" s="230"/>
      <c r="H178" s="230"/>
    </row>
    <row r="179" spans="1:8">
      <c r="A179" s="461"/>
      <c r="B179" s="461"/>
      <c r="C179" s="461"/>
      <c r="D179" s="461"/>
      <c r="E179" s="461"/>
      <c r="F179" s="461"/>
      <c r="G179" s="230"/>
      <c r="H179" s="230"/>
    </row>
    <row r="180" spans="1:8">
      <c r="G180" s="230"/>
      <c r="H180" s="230"/>
    </row>
    <row r="181" spans="1:8">
      <c r="G181" s="230"/>
      <c r="H181" s="230"/>
    </row>
    <row r="182" spans="1:8">
      <c r="G182" s="230"/>
      <c r="H182" s="230"/>
    </row>
    <row r="183" spans="1:8">
      <c r="G183" s="230"/>
      <c r="H183" s="230"/>
    </row>
    <row r="184" spans="1:8">
      <c r="G184" s="230"/>
      <c r="H184" s="230"/>
    </row>
    <row r="185" spans="1:8">
      <c r="G185" s="230"/>
      <c r="H185" s="230"/>
    </row>
    <row r="186" spans="1:8">
      <c r="G186" s="230"/>
      <c r="H186" s="230"/>
    </row>
    <row r="187" spans="1:8">
      <c r="G187" s="230"/>
      <c r="H187" s="230"/>
    </row>
    <row r="188" spans="1:8">
      <c r="G188" s="230"/>
      <c r="H188" s="230"/>
    </row>
    <row r="189" spans="1:8">
      <c r="G189" s="230"/>
      <c r="H189" s="230"/>
    </row>
    <row r="190" spans="1:8">
      <c r="G190" s="230"/>
      <c r="H190" s="230"/>
    </row>
    <row r="191" spans="1:8">
      <c r="G191" s="230"/>
      <c r="H191" s="230"/>
    </row>
    <row r="192" spans="1:8">
      <c r="G192" s="230"/>
      <c r="H192" s="230"/>
    </row>
    <row r="193" spans="7:8">
      <c r="G193" s="230"/>
      <c r="H193" s="230"/>
    </row>
    <row r="194" spans="7:8">
      <c r="G194" s="230"/>
      <c r="H194" s="230"/>
    </row>
    <row r="195" spans="7:8">
      <c r="G195" s="230"/>
      <c r="H195" s="230"/>
    </row>
    <row r="196" spans="7:8">
      <c r="G196" s="230"/>
      <c r="H196" s="230"/>
    </row>
    <row r="197" spans="7:8">
      <c r="G197" s="230"/>
      <c r="H197" s="230"/>
    </row>
    <row r="198" spans="7:8">
      <c r="G198" s="230"/>
      <c r="H198" s="230"/>
    </row>
    <row r="199" spans="7:8">
      <c r="G199" s="230"/>
      <c r="H199" s="230"/>
    </row>
    <row r="200" spans="7:8">
      <c r="G200" s="230"/>
      <c r="H200" s="230"/>
    </row>
    <row r="201" spans="7:8">
      <c r="G201" s="230"/>
      <c r="H201" s="230"/>
    </row>
    <row r="202" spans="7:8">
      <c r="G202" s="230"/>
      <c r="H202" s="522"/>
    </row>
    <row r="203" spans="7:8">
      <c r="G203" s="230"/>
      <c r="H203" s="522"/>
    </row>
    <row r="204" spans="7:8">
      <c r="G204" s="230"/>
    </row>
  </sheetData>
  <mergeCells count="4">
    <mergeCell ref="B2:F2"/>
    <mergeCell ref="B3:F3"/>
    <mergeCell ref="B4:F4"/>
    <mergeCell ref="A1:E1"/>
  </mergeCells>
  <hyperlinks>
    <hyperlink ref="A10" location="_0.01_Remuneraciones_básicas" display="_0.01_Remuneraciones_básicas" xr:uid="{00000000-0004-0000-0C00-000000000000}"/>
    <hyperlink ref="B10" location="_0.01_Remuneraciones_básicas" display="_0.01_Remuneraciones_básicas" xr:uid="{00000000-0004-0000-0C00-000001000000}"/>
    <hyperlink ref="A11" location="_0.01.01_Sueldos_para_cargos fijos" display="_0.01.01_Sueldos_para_cargos fijos" xr:uid="{00000000-0004-0000-0C00-000002000000}"/>
    <hyperlink ref="A12" location="_0.01.02_Jornales" display="_0.01.02_Jornales" xr:uid="{00000000-0004-0000-0C00-000003000000}"/>
    <hyperlink ref="A13" location="_0.01.03___Servicios especiales" display="_0.01.03___Servicios especiales" xr:uid="{00000000-0004-0000-0C00-000004000000}"/>
    <hyperlink ref="A14" location="_0.01.04___  Sueldos a base de comis" display="_0.01.04___  Sueldos a base de comis" xr:uid="{00000000-0004-0000-0C00-000005000000}"/>
    <hyperlink ref="A15" location="_0.01.05_Suplencias" display="_0.01.05_Suplencias" xr:uid="{00000000-0004-0000-0C00-000006000000}"/>
    <hyperlink ref="A17" location="OLE_LINK3" display="OLE_LINK3" xr:uid="{00000000-0004-0000-0C00-000007000000}"/>
    <hyperlink ref="B17" location="OLE_LINK3" display="OLE_LINK3" xr:uid="{00000000-0004-0000-0C00-000008000000}"/>
    <hyperlink ref="A18" location="_0.02.01_Tiempo_extraordinario" display="_0.02.01_Tiempo_extraordinario" xr:uid="{00000000-0004-0000-0C00-000009000000}"/>
    <hyperlink ref="A19" location="_0.01.05__" display="_0.01.05__" xr:uid="{00000000-0004-0000-0C00-00000A000000}"/>
    <hyperlink ref="A21" location="OLE_LINK4" display="OLE_LINK4" xr:uid="{00000000-0004-0000-0C00-00000B000000}"/>
    <hyperlink ref="B21" location="OLE_LINK4" display="OLE_LINK4" xr:uid="{00000000-0004-0000-0C00-00000C000000}"/>
    <hyperlink ref="A22" location="_Hlt506206189" display="_Hlt506206189" xr:uid="{00000000-0004-0000-0C00-00000D000000}"/>
    <hyperlink ref="A23" location="_0.03.02_Restricción_al_ejercicio  l" display="_0.03.02_Restricción_al_ejercicio  l" xr:uid="{00000000-0004-0000-0C00-00000E000000}"/>
    <hyperlink ref="A24" location="_0.03.03___ Decimotercer mes" display="_0.03.03___ Decimotercer mes" xr:uid="{00000000-0004-0000-0C00-00000F000000}"/>
    <hyperlink ref="A25" location="_0.03.04___ Salario escolar" display="_0.03.04___ Salario escolar" xr:uid="{00000000-0004-0000-0C00-000010000000}"/>
    <hyperlink ref="A26" location="_0.03.99__" display="_0.03.99__" xr:uid="{00000000-0004-0000-0C00-000011000000}"/>
    <hyperlink ref="A29" location="OLE_LINK5" display="OLE_LINK5" xr:uid="{00000000-0004-0000-0C00-000012000000}"/>
    <hyperlink ref="A30" location="_Contribución_Patronal_al" display="_Contribución_Patronal_al" xr:uid="{00000000-0004-0000-0C00-000013000000}"/>
    <hyperlink ref="A31" location="_0.04.05___ Contribución Patronal al" display="_0.04.05___ Contribución Patronal al" xr:uid="{00000000-0004-0000-0C00-000014000000}"/>
    <hyperlink ref="A33" location="_0.04.05___ Contribución Patronal al" display="_0.04.05___ Contribución Patronal al" xr:uid="{00000000-0004-0000-0C00-000015000000}"/>
    <hyperlink ref="A35" location="_0.05.01___Contribución Patronal al " display="_0.05.01___Contribución Patronal al " xr:uid="{00000000-0004-0000-0C00-000016000000}"/>
    <hyperlink ref="A36" location="_0.05.02__" display="_0.05.02__" xr:uid="{00000000-0004-0000-0C00-000017000000}"/>
    <hyperlink ref="A37" location="_0.05.03___ Aporte Patronal al Fondo" display="_0.05.03___ Aporte Patronal al Fondo" xr:uid="{00000000-0004-0000-0C00-000018000000}"/>
    <hyperlink ref="A39" location="_1___4" display="_1___4" xr:uid="{00000000-0004-0000-0C00-000019000000}"/>
    <hyperlink ref="A40" location="_1.01__" display="_1.01__" xr:uid="{00000000-0004-0000-0C00-00001A000000}"/>
    <hyperlink ref="B40" location="_1.01__" display="_1.01__" xr:uid="{00000000-0004-0000-0C00-00001B000000}"/>
    <hyperlink ref="A42" location="_Hlt506254949" display="_Hlt506254949" xr:uid="{00000000-0004-0000-0C00-00001C000000}"/>
    <hyperlink ref="A44" location="_1.02__" display="_1.02__" xr:uid="{00000000-0004-0000-0C00-00001D000000}"/>
    <hyperlink ref="B44" location="_1.02__" display="_1.02__" xr:uid="{00000000-0004-0000-0C00-00001E000000}"/>
    <hyperlink ref="A45" location="_1.02.01___Servicio de agua y alcant" display="_1.02.01___Servicio de agua y alcant" xr:uid="{00000000-0004-0000-0C00-00001F000000}"/>
    <hyperlink ref="A46" location="_1.02.02__" display="_1.02.02__" xr:uid="{00000000-0004-0000-0C00-000020000000}"/>
    <hyperlink ref="A47" location="_1.02.04___ Servicio de telecomunica" display="_1.02.04___ Servicio de telecomunica" xr:uid="{00000000-0004-0000-0C00-000021000000}"/>
    <hyperlink ref="A48" location="_1.02.99___Otros servicios básicos" display="_1.02.99___Otros servicios básicos" xr:uid="{00000000-0004-0000-0C00-000022000000}"/>
    <hyperlink ref="A50" location="_1.03__" display="_1.03__" xr:uid="{00000000-0004-0000-0C00-000023000000}"/>
    <hyperlink ref="B50" location="_1.03__" display="_1.03__" xr:uid="{00000000-0004-0000-0C00-000024000000}"/>
    <hyperlink ref="A51" location="_Hlt506255274" display="_Hlt506255274" xr:uid="{00000000-0004-0000-0C00-000025000000}"/>
    <hyperlink ref="A52" location="_1.03.02__" display="_1.03.02__" xr:uid="{00000000-0004-0000-0C00-000026000000}"/>
    <hyperlink ref="A53" location="_1.03.03___Impresión, encuadernación" display="_1.03.03___Impresión, encuadernación" xr:uid="{00000000-0004-0000-0C00-000027000000}"/>
    <hyperlink ref="A56" location="_1.04__" display="_1.04__" xr:uid="{00000000-0004-0000-0C00-000028000000}"/>
    <hyperlink ref="B56" location="_1.04__" display="_1.04__" xr:uid="{00000000-0004-0000-0C00-000029000000}"/>
    <hyperlink ref="A57" location="_1.04.01___Servicios médicos y de la" display="_1.04.01___Servicios médicos y de la" xr:uid="{00000000-0004-0000-0C00-00002A000000}"/>
    <hyperlink ref="A58" location="_1.04.02___Servicios jurídicos" display="_1.04.02___Servicios jurídicos" xr:uid="{00000000-0004-0000-0C00-00002B000000}"/>
    <hyperlink ref="A59" location="_1.04.03___Servicios de ingeniería" display="_1.04.03___Servicios de ingeniería" xr:uid="{00000000-0004-0000-0C00-00002C000000}"/>
    <hyperlink ref="A62" location="_1.04.06___Servicios generales" display="_1.04.06___Servicios generales" xr:uid="{00000000-0004-0000-0C00-00002D000000}"/>
    <hyperlink ref="A63" location="_1.04.99___Otros servicios de gestió" display="_1.04.99___Otros servicios de gestió" xr:uid="{00000000-0004-0000-0C00-00002E000000}"/>
    <hyperlink ref="A65" location="_1.05__" display="_1.05__" xr:uid="{00000000-0004-0000-0C00-00002F000000}"/>
    <hyperlink ref="B65" location="_1.05__" display="_1.05__" xr:uid="{00000000-0004-0000-0C00-000030000000}"/>
    <hyperlink ref="A66" location="_1.05.01___Transporte dentro del paí" display="_1.05.01___Transporte dentro del paí" xr:uid="{00000000-0004-0000-0C00-000031000000}"/>
    <hyperlink ref="A67" location="_1.05.02___  Viáticos dentro del paí" display="_1.05.02___  Viáticos dentro del paí" xr:uid="{00000000-0004-0000-0C00-000032000000}"/>
    <hyperlink ref="A70" location="_1.06__" display="_1.06__" xr:uid="{00000000-0004-0000-0C00-000033000000}"/>
    <hyperlink ref="B70" location="_1.06__" display="_1.06__" xr:uid="{00000000-0004-0000-0C00-000034000000}"/>
    <hyperlink ref="A71" location="_1.06.01__Seguros" display="_1.06.01__Seguros" xr:uid="{00000000-0004-0000-0C00-000035000000}"/>
    <hyperlink ref="A73" location="_1.07__" display="_1.07__" xr:uid="{00000000-0004-0000-0C00-000036000000}"/>
    <hyperlink ref="B73" location="_1.07__" display="_1.07__" xr:uid="{00000000-0004-0000-0C00-000037000000}"/>
    <hyperlink ref="A74" location="_Hlt506361970" display="_Hlt506361970" xr:uid="{00000000-0004-0000-0C00-000038000000}"/>
    <hyperlink ref="A76" location="_1.08__" display="_1.08__" xr:uid="{00000000-0004-0000-0C00-000039000000}"/>
    <hyperlink ref="B76" location="_1.08__" display="_1.08__" xr:uid="{00000000-0004-0000-0C00-00003A000000}"/>
    <hyperlink ref="A77" location="_1.08.01___Mantenimiento de edificio" display="_1.08.01___Mantenimiento de edificio" xr:uid="{00000000-0004-0000-0C00-00003B000000}"/>
    <hyperlink ref="A78" location="_1.08.02___Mantenimiento de vías de " display="_1.08.02___Mantenimiento de vías de " xr:uid="{00000000-0004-0000-0C00-00003C000000}"/>
    <hyperlink ref="A79" location="_1.08.04___Mantenimiento y reparació" display="_1.08.04___Mantenimiento y reparació" xr:uid="{00000000-0004-0000-0C00-00003D000000}"/>
    <hyperlink ref="A80" location="_1.08.05___Mantenimiento y reparació" display="_1.08.05___Mantenimiento y reparació" xr:uid="{00000000-0004-0000-0C00-00003E000000}"/>
    <hyperlink ref="A81" location="_1.08.07___Mantenimiento y reparació" display="_1.08.07___Mantenimiento y reparació" xr:uid="{00000000-0004-0000-0C00-00003F000000}"/>
    <hyperlink ref="A82" location="_1.08.08___Mantenimiento y reparació" display="_1.08.08___Mantenimiento y reparació" xr:uid="{00000000-0004-0000-0C00-000040000000}"/>
    <hyperlink ref="A84" location="_1.09___Impuestos" display="_1.09___Impuestos" xr:uid="{00000000-0004-0000-0C00-000041000000}"/>
    <hyperlink ref="B84" location="_1.09___Impuestos" display="_1.09___Impuestos" xr:uid="{00000000-0004-0000-0C00-000042000000}"/>
    <hyperlink ref="A85" location="_1.09.99__" display="_1.09.99__" xr:uid="{00000000-0004-0000-0C00-000043000000}"/>
    <hyperlink ref="A87" location="_1.99__" display="_1.99__" xr:uid="{00000000-0004-0000-0C00-000044000000}"/>
    <hyperlink ref="B87" location="_1.99__" display="_1.99__" xr:uid="{00000000-0004-0000-0C00-000045000000}"/>
    <hyperlink ref="A88" location="_1.99.05___  Deducibles" display="_1.99.05___  Deducibles" xr:uid="{00000000-0004-0000-0C00-000046000000}"/>
    <hyperlink ref="A90" location="_2___4" display="_2___4" xr:uid="{00000000-0004-0000-0C00-000047000000}"/>
    <hyperlink ref="A91" location="_2.01_Productos_químicos" display="_2.01_Productos_químicos" xr:uid="{00000000-0004-0000-0C00-000048000000}"/>
    <hyperlink ref="B91" location="_2.01_Productos_químicos" display="_2.01_Productos_químicos" xr:uid="{00000000-0004-0000-0C00-000049000000}"/>
    <hyperlink ref="A92" location="_2.01.01___   Combustibles y lubrica_1" display="_2.01.01___   Combustibles y lubrica_1" xr:uid="{00000000-0004-0000-0C00-00004A000000}"/>
    <hyperlink ref="A93" location="_2.01.04___ Tintas, pinturas y diluy" display="_2.01.04___ Tintas, pinturas y diluy" xr:uid="{00000000-0004-0000-0C00-00004B000000}"/>
    <hyperlink ref="A95" location="_2.02___1" display="_2.02___1" xr:uid="{00000000-0004-0000-0C00-00004C000000}"/>
    <hyperlink ref="B95" location="_2.02___1" display="_2.02___1" xr:uid="{00000000-0004-0000-0C00-00004D000000}"/>
    <hyperlink ref="A96" location="_2.02.02___Productos agroforestales" display="_2.02.02___Productos agroforestales" xr:uid="{00000000-0004-0000-0C00-00004E000000}"/>
    <hyperlink ref="A97" location="_2.02.03___Alimentos y bebidas" display="_2.02.03___Alimentos y bebidas" xr:uid="{00000000-0004-0000-0C00-00004F000000}"/>
    <hyperlink ref="A100" location="_2.03__" display="_2.03__" xr:uid="{00000000-0004-0000-0C00-000050000000}"/>
    <hyperlink ref="A101" location="_2.03.01___   Materiales y productos_1" display="_2.03.01___   Materiales y productos_1" xr:uid="{00000000-0004-0000-0C00-000051000000}"/>
    <hyperlink ref="A102" location="_2.03.02___   Materiales y productos_1" display="_2.03.02___   Materiales y productos_1" xr:uid="{00000000-0004-0000-0C00-000052000000}"/>
    <hyperlink ref="A103" location="_2.03.03___    Madera y sus derivado_1" display="_2.03.03___    Madera y sus derivado_1" xr:uid="{00000000-0004-0000-0C00-000053000000}"/>
    <hyperlink ref="A104" location="_2.03.04___  Materiales y productos _1" display="_2.03.04___  Materiales y productos _1" xr:uid="{00000000-0004-0000-0C00-000054000000}"/>
    <hyperlink ref="A105" location="_2.03.05___    Materiales y producto_1" display="_2.03.05___    Materiales y producto_1" xr:uid="{00000000-0004-0000-0C00-000055000000}"/>
    <hyperlink ref="A106" location="_Hlt506356393" display="_Hlt506356393" xr:uid="{00000000-0004-0000-0C00-000056000000}"/>
    <hyperlink ref="A107" location="_2.03.99___   Otros materiales y pro_1" display="_2.03.99___   Otros materiales y pro_1" xr:uid="{00000000-0004-0000-0C00-000057000000}"/>
    <hyperlink ref="A109" location="_2.04__Herramientas," display="_2.04__Herramientas," xr:uid="{00000000-0004-0000-0C00-000058000000}"/>
    <hyperlink ref="B109" location="_2.04__Herramientas," display="_2.04__Herramientas," xr:uid="{00000000-0004-0000-0C00-000059000000}"/>
    <hyperlink ref="A110" location="_2.04.01___   Herramientas e instrum_1" display="_2.04.01___   Herramientas e instrum_1" xr:uid="{00000000-0004-0000-0C00-00005A000000}"/>
    <hyperlink ref="A111" location="_2.04.02__" display="_2.04.02__" xr:uid="{00000000-0004-0000-0C00-00005B000000}"/>
    <hyperlink ref="A113" location="_2.99___1" display="_2.99___1" xr:uid="{00000000-0004-0000-0C00-00005C000000}"/>
    <hyperlink ref="B113" location="_2.99___1" display="_2.99___1" xr:uid="{00000000-0004-0000-0C00-00005D000000}"/>
    <hyperlink ref="A114" location="_2.99.01__" display="_2.99.01__" xr:uid="{00000000-0004-0000-0C00-00005E000000}"/>
    <hyperlink ref="A115" location="_2.99.03__" display="_2.99.03__" xr:uid="{00000000-0004-0000-0C00-00005F000000}"/>
    <hyperlink ref="A116" location="_2.99.04__" display="_2.99.04__" xr:uid="{00000000-0004-0000-0C00-000060000000}"/>
    <hyperlink ref="A117" location="_2.99.05___ Útiles y materiales de l" display="_2.99.05___ Útiles y materiales de l" xr:uid="{00000000-0004-0000-0C00-000061000000}"/>
    <hyperlink ref="A118" location="_2.99.06__" display="_2.99.06__" xr:uid="{00000000-0004-0000-0C00-000062000000}"/>
    <hyperlink ref="A119" location="_2.99.99__" display="_2.99.99__" xr:uid="{00000000-0004-0000-0C00-000063000000}"/>
    <hyperlink ref="A121" location="_3___1" display="_3___1" xr:uid="{00000000-0004-0000-0C00-000064000000}"/>
    <hyperlink ref="A123" location="_3.02_Intereses_sobre" display="_3.02_Intereses_sobre" xr:uid="{00000000-0004-0000-0C00-000065000000}"/>
    <hyperlink ref="B123" location="_3.02_Intereses_sobre" display="_3.02_Intereses_sobre" xr:uid="{00000000-0004-0000-0C00-000066000000}"/>
    <hyperlink ref="A124" location="_3.02.06__" display="_3.02.06__" xr:uid="{00000000-0004-0000-0C00-000067000000}"/>
    <hyperlink ref="A126" location="_5___1" display="_5___1" xr:uid="{00000000-0004-0000-0C00-000068000000}"/>
    <hyperlink ref="A127" location="_5.01___1" display="_5.01___1" xr:uid="{00000000-0004-0000-0C00-000069000000}"/>
    <hyperlink ref="B127" location="_5.01___1" display="_5.01___1" xr:uid="{00000000-0004-0000-0C00-00006A000000}"/>
    <hyperlink ref="A128" location="_5.01.01__" display="_5.01.01__" xr:uid="{00000000-0004-0000-0C00-00006B000000}"/>
    <hyperlink ref="A129" location="_5.01.02___Equipo de transporte" display="_5.01.02___Equipo de transporte" xr:uid="{00000000-0004-0000-0C00-00006C000000}"/>
    <hyperlink ref="A130" location="_5.01.03__" display="_5.01.03__" xr:uid="{00000000-0004-0000-0C00-00006D000000}"/>
    <hyperlink ref="A131" location="_5.01.04___1" display="_5.01.04___1" xr:uid="{00000000-0004-0000-0C00-00006E000000}"/>
    <hyperlink ref="A132" location="_5.01.05__" display="_5.01.05__" xr:uid="{00000000-0004-0000-0C00-00006F000000}"/>
    <hyperlink ref="A133" location="_5.01.07___1" display="_5.01.07___1" xr:uid="{00000000-0004-0000-0C00-000070000000}"/>
    <hyperlink ref="A134" location="_5.01.99__" display="_5.01.99__" xr:uid="{00000000-0004-0000-0C00-000071000000}"/>
    <hyperlink ref="A141" location="_5.02_Construcciones,_adiciones" display="_5.02_Construcciones,_adiciones" xr:uid="{00000000-0004-0000-0C00-000072000000}"/>
    <hyperlink ref="B141" location="_5.02_Construcciones,_adiciones" display="_5.02_Construcciones,_adiciones" xr:uid="{00000000-0004-0000-0C00-000073000000}"/>
    <hyperlink ref="A144" location="_5.02.02__" display="_5.02.02__" xr:uid="{00000000-0004-0000-0C00-000074000000}"/>
    <hyperlink ref="A146" location="_5.03__" display="_5.03__" xr:uid="{00000000-0004-0000-0C00-000075000000}"/>
    <hyperlink ref="B146" location="_5.03__" display="_5.03__" xr:uid="{00000000-0004-0000-0C00-000076000000}"/>
    <hyperlink ref="A147" location="_5.03.01__" display="_5.03.01__" xr:uid="{00000000-0004-0000-0C00-000077000000}"/>
    <hyperlink ref="A155" location="_6_TRANSFERENCIAS_CORRIENTES_4" display="_6_TRANSFERENCIAS_CORRIENTES_4" xr:uid="{00000000-0004-0000-0C00-000078000000}"/>
    <hyperlink ref="A156" location="_6.01__" display="_6.01__" xr:uid="{00000000-0004-0000-0C00-000079000000}"/>
    <hyperlink ref="B156" location="_6.01__" display="_6.01__" xr:uid="{00000000-0004-0000-0C00-00007A000000}"/>
    <hyperlink ref="A157" location="_6.01.01__" display="_6.01.01__" xr:uid="{00000000-0004-0000-0C00-00007B000000}"/>
    <hyperlink ref="A158" location="_6.01.02__" display="_6.01.02__" xr:uid="{00000000-0004-0000-0C00-00007C000000}"/>
    <hyperlink ref="A159" location="_6.01.03__" display="_6.01.03__" xr:uid="{00000000-0004-0000-0C00-00007D000000}"/>
    <hyperlink ref="A160" location="_6.01.04__" display="_6.01.04__" xr:uid="{00000000-0004-0000-0C00-00007E000000}"/>
    <hyperlink ref="A162" location="_6.02___1" display="_6.02___1" xr:uid="{00000000-0004-0000-0C00-00007F000000}"/>
    <hyperlink ref="B162" location="_6.02___1" display="_6.02___1" xr:uid="{00000000-0004-0000-0C00-000080000000}"/>
    <hyperlink ref="A163" location="_6.02.99__" display="_6.02.99__" xr:uid="{00000000-0004-0000-0C00-000081000000}"/>
    <hyperlink ref="A165" location="_6.03__" display="_6.03__" xr:uid="{00000000-0004-0000-0C00-000082000000}"/>
    <hyperlink ref="B165" location="_6.03__" display="_6.03__" xr:uid="{00000000-0004-0000-0C00-000083000000}"/>
    <hyperlink ref="A166" location="_6.03.01___Prestaciones legales_1" display="_6.03.01___Prestaciones legales_1" xr:uid="{00000000-0004-0000-0C00-000084000000}"/>
    <hyperlink ref="A167" location="_6.03.03__" display="_6.03.03__" xr:uid="{00000000-0004-0000-0C00-000085000000}"/>
    <hyperlink ref="A168" location="_6.03.04__" display="_6.03.04__" xr:uid="{00000000-0004-0000-0C00-000086000000}"/>
    <hyperlink ref="A169" location="_6.03.05__Cuota" display="_6.03.05__Cuota" xr:uid="{00000000-0004-0000-0C00-000087000000}"/>
    <hyperlink ref="A171" location="_8_AMORTIZACION_2" display="_8_AMORTIZACION_2" xr:uid="{00000000-0004-0000-0C00-000088000000}"/>
    <hyperlink ref="A172" location="_8.02_Amortización_de" display="_8.02_Amortización_de" xr:uid="{00000000-0004-0000-0C00-000089000000}"/>
    <hyperlink ref="B172" location="_8.02_Amortización_de" display="_8.02_Amortización_de" xr:uid="{00000000-0004-0000-0C00-00008A000000}"/>
    <hyperlink ref="A173" location="_8.02.06__" display="_8.02.06__" xr:uid="{00000000-0004-0000-0C00-00008B000000}"/>
    <hyperlink ref="B9" location="_0__REMUNERACIONES" display="_0__REMUNERACIONES" xr:uid="{00000000-0004-0000-0C00-00008C000000}"/>
    <hyperlink ref="B11" location="_0.01.01_Sueldos_para_cargos fijos" display="_0.01.01_Sueldos_para_cargos fijos" xr:uid="{00000000-0004-0000-0C00-00008D000000}"/>
    <hyperlink ref="B12" location="_0.01.02_Jornales" display="_0.01.02_Jornales" xr:uid="{00000000-0004-0000-0C00-00008E000000}"/>
    <hyperlink ref="B13" location="_0.01.03___Servicios especiales" display="_0.01.03___Servicios especiales" xr:uid="{00000000-0004-0000-0C00-00008F000000}"/>
    <hyperlink ref="B14" location="_0.01.04___  Sueldos a base de comis" display="_0.01.04___  Sueldos a base de comis" xr:uid="{00000000-0004-0000-0C00-000090000000}"/>
    <hyperlink ref="B15" location="_0.01.05_Suplencias" display="_0.01.05_Suplencias" xr:uid="{00000000-0004-0000-0C00-000091000000}"/>
    <hyperlink ref="B18" location="_0.02.01_Tiempo_extraordinario" display="_0.02.01_Tiempo_extraordinario" xr:uid="{00000000-0004-0000-0C00-000092000000}"/>
    <hyperlink ref="B19" location="_0.01.05__" display="_0.01.05__" xr:uid="{00000000-0004-0000-0C00-000093000000}"/>
    <hyperlink ref="B22" location="_Hlt506206189" display="_Hlt506206189" xr:uid="{00000000-0004-0000-0C00-000094000000}"/>
    <hyperlink ref="B23" location="_0.03.02_Restricción_al_ejercicio  l" display="_0.03.02_Restricción_al_ejercicio  l" xr:uid="{00000000-0004-0000-0C00-000095000000}"/>
    <hyperlink ref="B24" location="_0.03.03___ Decimotercer mes" display="_0.03.03___ Decimotercer mes" xr:uid="{00000000-0004-0000-0C00-000096000000}"/>
    <hyperlink ref="B25" location="_0.03.04___ Salario escolar" display="_0.03.04___ Salario escolar" xr:uid="{00000000-0004-0000-0C00-000097000000}"/>
    <hyperlink ref="B26" location="_0.03.99__" display="_0.03.99__" xr:uid="{00000000-0004-0000-0C00-000098000000}"/>
    <hyperlink ref="B30" location="_Contribución_Patronal_al" display="_Contribución_Patronal_al" xr:uid="{00000000-0004-0000-0C00-000099000000}"/>
    <hyperlink ref="B31" location="_0.04.05___ Contribución Patronal al" display="_0.04.05___ Contribución Patronal al" xr:uid="{00000000-0004-0000-0C00-00009A000000}"/>
    <hyperlink ref="B35" location="_0.05.01___Contribución Patronal al " display="_0.05.01___Contribución Patronal al " xr:uid="{00000000-0004-0000-0C00-00009B000000}"/>
    <hyperlink ref="B36" location="_0.05.02__" display="_0.05.02__" xr:uid="{00000000-0004-0000-0C00-00009C000000}"/>
    <hyperlink ref="B37" location="_0.05.03___ Aporte Patronal al Fondo" display="_0.05.03___ Aporte Patronal al Fondo" xr:uid="{00000000-0004-0000-0C00-00009D000000}"/>
    <hyperlink ref="B39" location="_1___4" display="_1___4" xr:uid="{00000000-0004-0000-0C00-00009E000000}"/>
    <hyperlink ref="B42" location="_Hlt506254949" display="_Hlt506254949" xr:uid="{00000000-0004-0000-0C00-00009F000000}"/>
    <hyperlink ref="B45" location="_1.02.01___Servicio de agua y alcant" display="_1.02.01___Servicio de agua y alcant" xr:uid="{00000000-0004-0000-0C00-0000A0000000}"/>
    <hyperlink ref="B46" location="_1.02.02__" display="_1.02.02__" xr:uid="{00000000-0004-0000-0C00-0000A1000000}"/>
    <hyperlink ref="B47" location="_1.02.04___ Servicio de telecomunica" display="_1.02.04___ Servicio de telecomunica" xr:uid="{00000000-0004-0000-0C00-0000A2000000}"/>
    <hyperlink ref="B48" location="_1.02.99___Otros servicios básicos" display="_1.02.99___Otros servicios básicos" xr:uid="{00000000-0004-0000-0C00-0000A3000000}"/>
    <hyperlink ref="B51" location="_Hlt506255274" display="_Hlt506255274" xr:uid="{00000000-0004-0000-0C00-0000A4000000}"/>
    <hyperlink ref="B52" location="_1.03.02__" display="_1.03.02__" xr:uid="{00000000-0004-0000-0C00-0000A5000000}"/>
    <hyperlink ref="B53" location="_1.03.03___Impresión, encuadernación" display="_1.03.03___Impresión, encuadernación" xr:uid="{00000000-0004-0000-0C00-0000A6000000}"/>
    <hyperlink ref="B57" location="_1.04.01___Servicios médicos y de la" display="_1.04.01___Servicios médicos y de la" xr:uid="{00000000-0004-0000-0C00-0000A7000000}"/>
    <hyperlink ref="B58" location="_1.04.02___Servicios jurídicos" display="_1.04.02___Servicios jurídicos" xr:uid="{00000000-0004-0000-0C00-0000A8000000}"/>
    <hyperlink ref="B59" location="_1.04.03___Servicios de ingeniería" display="_1.04.03___Servicios de ingeniería" xr:uid="{00000000-0004-0000-0C00-0000A9000000}"/>
    <hyperlink ref="B62" location="_1.04.06___Servicios generales" display="_1.04.06___Servicios generales" xr:uid="{00000000-0004-0000-0C00-0000AA000000}"/>
    <hyperlink ref="B63" location="_1.04.99___Otros servicios de gestió" display="_1.04.99___Otros servicios de gestió" xr:uid="{00000000-0004-0000-0C00-0000AB000000}"/>
    <hyperlink ref="B66" location="_1.05.01___Transporte dentro del paí" display="_1.05.01___Transporte dentro del paí" xr:uid="{00000000-0004-0000-0C00-0000AC000000}"/>
    <hyperlink ref="B67" location="_1.05.02___  Viáticos dentro del paí" display="_1.05.02___  Viáticos dentro del paí" xr:uid="{00000000-0004-0000-0C00-0000AD000000}"/>
    <hyperlink ref="B71" location="_1.06.01__Seguros" display="_1.06.01__Seguros" xr:uid="{00000000-0004-0000-0C00-0000AE000000}"/>
    <hyperlink ref="B74" location="_Hlt506361970" display="_Hlt506361970" xr:uid="{00000000-0004-0000-0C00-0000AF000000}"/>
    <hyperlink ref="B77" location="_1.08.01___Mantenimiento de edificio" display="_1.08.01___Mantenimiento de edificio" xr:uid="{00000000-0004-0000-0C00-0000B0000000}"/>
    <hyperlink ref="B78" location="_1.08.02___Mantenimiento de vías de " display="_1.08.02___Mantenimiento de vías de " xr:uid="{00000000-0004-0000-0C00-0000B1000000}"/>
    <hyperlink ref="B79" location="_1.08.04___Mantenimiento y reparació" display="_1.08.04___Mantenimiento y reparació" xr:uid="{00000000-0004-0000-0C00-0000B2000000}"/>
    <hyperlink ref="B80" location="_1.08.05___Mantenimiento y reparació" display="_1.08.05___Mantenimiento y reparació" xr:uid="{00000000-0004-0000-0C00-0000B3000000}"/>
    <hyperlink ref="B81" location="_1.08.07___Mantenimiento y reparació" display="_1.08.07___Mantenimiento y reparació" xr:uid="{00000000-0004-0000-0C00-0000B4000000}"/>
    <hyperlink ref="B82" location="_1.08.08___Mantenimiento y reparació" display="_1.08.08___Mantenimiento y reparació" xr:uid="{00000000-0004-0000-0C00-0000B5000000}"/>
    <hyperlink ref="B85" location="_1.09.99__" display="_1.09.99__" xr:uid="{00000000-0004-0000-0C00-0000B6000000}"/>
    <hyperlink ref="B88" location="_1.99.05___  Deducibles" display="_1.99.05___  Deducibles" xr:uid="{00000000-0004-0000-0C00-0000B7000000}"/>
    <hyperlink ref="B90" location="_2___4" display="_2___4" xr:uid="{00000000-0004-0000-0C00-0000B8000000}"/>
    <hyperlink ref="B92" location="_2.01.01___   Combustibles y lubrica_1" display="_2.01.01___   Combustibles y lubrica_1" xr:uid="{00000000-0004-0000-0C00-0000B9000000}"/>
    <hyperlink ref="B93" location="_2.01.04___ Tintas, pinturas y diluy" display="_2.01.04___ Tintas, pinturas y diluy" xr:uid="{00000000-0004-0000-0C00-0000BA000000}"/>
    <hyperlink ref="B96" location="_2.02.02___Productos agroforestales" display="_2.02.02___Productos agroforestales" xr:uid="{00000000-0004-0000-0C00-0000BB000000}"/>
    <hyperlink ref="B97" location="_2.02.03___Alimentos y bebidas" display="_2.02.03___Alimentos y bebidas" xr:uid="{00000000-0004-0000-0C00-0000BC000000}"/>
    <hyperlink ref="B100" location="_2.03__" display="_2.03__" xr:uid="{00000000-0004-0000-0C00-0000BD000000}"/>
    <hyperlink ref="B101" location="_2.03.01___   Materiales y productos_1" display="_2.03.01___   Materiales y productos_1" xr:uid="{00000000-0004-0000-0C00-0000BE000000}"/>
    <hyperlink ref="B102" location="_2.03.02___   Materiales y productos_1" display="_2.03.02___   Materiales y productos_1" xr:uid="{00000000-0004-0000-0C00-0000BF000000}"/>
    <hyperlink ref="B103" location="_2.03.03___    Madera y sus derivado_1" display="_2.03.03___    Madera y sus derivado_1" xr:uid="{00000000-0004-0000-0C00-0000C0000000}"/>
    <hyperlink ref="B104" location="_2.03.04___  Materiales y productos _1" display="_2.03.04___  Materiales y productos _1" xr:uid="{00000000-0004-0000-0C00-0000C1000000}"/>
    <hyperlink ref="B105" location="_2.03.05___    Materiales y producto_1" display="_2.03.05___    Materiales y producto_1" xr:uid="{00000000-0004-0000-0C00-0000C2000000}"/>
    <hyperlink ref="B106" location="_Hlt506356393" display="_Hlt506356393" xr:uid="{00000000-0004-0000-0C00-0000C3000000}"/>
    <hyperlink ref="B107" location="_2.03.99___   Otros materiales y pro_1" display="_2.03.99___   Otros materiales y pro_1" xr:uid="{00000000-0004-0000-0C00-0000C4000000}"/>
    <hyperlink ref="B110" location="_2.04.01___   Herramientas e instrum_1" display="_2.04.01___   Herramientas e instrum_1" xr:uid="{00000000-0004-0000-0C00-0000C5000000}"/>
    <hyperlink ref="B111" location="_2.04.02__" display="_2.04.02__" xr:uid="{00000000-0004-0000-0C00-0000C6000000}"/>
    <hyperlink ref="B114" location="_2.99.01__" display="_2.99.01__" xr:uid="{00000000-0004-0000-0C00-0000C7000000}"/>
    <hyperlink ref="B115" location="_2.99.03__" display="_2.99.03__" xr:uid="{00000000-0004-0000-0C00-0000C8000000}"/>
    <hyperlink ref="B116" location="_2.99.04__" display="_2.99.04__" xr:uid="{00000000-0004-0000-0C00-0000C9000000}"/>
    <hyperlink ref="B117" location="_2.99.05___ Útiles y materiales de l" display="_2.99.05___ Útiles y materiales de l" xr:uid="{00000000-0004-0000-0C00-0000CA000000}"/>
    <hyperlink ref="B118" location="_2.99.06__" display="_2.99.06__" xr:uid="{00000000-0004-0000-0C00-0000CB000000}"/>
    <hyperlink ref="B119" location="_2.99.99__" display="_2.99.99__" xr:uid="{00000000-0004-0000-0C00-0000CC000000}"/>
    <hyperlink ref="B121" location="_3___1" display="_3___1" xr:uid="{00000000-0004-0000-0C00-0000CD000000}"/>
    <hyperlink ref="B124" location="_3.02.06__" display="_3.02.06__" xr:uid="{00000000-0004-0000-0C00-0000CE000000}"/>
    <hyperlink ref="B126" location="_5___1" display="_5___1" xr:uid="{00000000-0004-0000-0C00-0000CF000000}"/>
    <hyperlink ref="B128" location="_5.01.01__" display="_5.01.01__" xr:uid="{00000000-0004-0000-0C00-0000D0000000}"/>
    <hyperlink ref="B129" location="_5.01.02___Equipo de transporte" display="_5.01.02___Equipo de transporte" xr:uid="{00000000-0004-0000-0C00-0000D1000000}"/>
    <hyperlink ref="B130" location="_5.01.03__" display="_5.01.03__" xr:uid="{00000000-0004-0000-0C00-0000D2000000}"/>
    <hyperlink ref="B131" location="_5.01.04___1" display="_5.01.04___1" xr:uid="{00000000-0004-0000-0C00-0000D3000000}"/>
    <hyperlink ref="B132" location="_5.01.05__" display="_5.01.05__" xr:uid="{00000000-0004-0000-0C00-0000D4000000}"/>
    <hyperlink ref="B133" location="_5.01.07___1" display="_5.01.07___1" xr:uid="{00000000-0004-0000-0C00-0000D5000000}"/>
    <hyperlink ref="B134" location="_5.01.99__" display="_5.01.99__" xr:uid="{00000000-0004-0000-0C00-0000D6000000}"/>
    <hyperlink ref="B144" location="_5.02.02__" display="_5.02.02__" xr:uid="{00000000-0004-0000-0C00-0000D7000000}"/>
    <hyperlink ref="B147" location="_5.03.01__" display="_5.03.01__" xr:uid="{00000000-0004-0000-0C00-0000D8000000}"/>
    <hyperlink ref="B155" location="_6_TRANSFERENCIAS_CORRIENTES_4" display="_6_TRANSFERENCIAS_CORRIENTES_4" xr:uid="{00000000-0004-0000-0C00-0000D9000000}"/>
    <hyperlink ref="B163" location="_6.02.99__" display="_6.02.99__" xr:uid="{00000000-0004-0000-0C00-0000DA000000}"/>
    <hyperlink ref="B166" location="_6.03.01___Prestaciones legales_1" display="_6.03.01___Prestaciones legales_1" xr:uid="{00000000-0004-0000-0C00-0000DB000000}"/>
    <hyperlink ref="B167" location="_6.03.03__" display="_6.03.03__" xr:uid="{00000000-0004-0000-0C00-0000DC000000}"/>
    <hyperlink ref="B168" location="_6.03.04__" display="_6.03.04__" xr:uid="{00000000-0004-0000-0C00-0000DD000000}"/>
    <hyperlink ref="B169" location="_6.03.05__Cuota" display="_6.03.05__Cuota" xr:uid="{00000000-0004-0000-0C00-0000DE000000}"/>
    <hyperlink ref="B157" location="_6.01.01__" display="_6.01.01__" xr:uid="{00000000-0004-0000-0C00-0000DF000000}"/>
    <hyperlink ref="B158" location="_6.01.02__" display="_6.01.02__" xr:uid="{00000000-0004-0000-0C00-0000E0000000}"/>
    <hyperlink ref="B159" location="_6.01.03__" display="_6.01.03__" xr:uid="{00000000-0004-0000-0C00-0000E1000000}"/>
    <hyperlink ref="B160" location="_6.01.04__" display="_6.01.04__" xr:uid="{00000000-0004-0000-0C00-0000E2000000}"/>
    <hyperlink ref="B171" location="_8_AMORTIZACION_2" display="_8_AMORTIZACION_2" xr:uid="{00000000-0004-0000-0C00-0000E3000000}"/>
    <hyperlink ref="B173" location="_8.02.06__" display="_8.02.06__" xr:uid="{00000000-0004-0000-0C00-0000E4000000}"/>
    <hyperlink ref="B29" location="OLE_LINK5" display="OLE_LINK5" xr:uid="{00000000-0004-0000-0C00-0000E5000000}"/>
    <hyperlink ref="B34" location="OLE_LINK6" display="OLE_LINK6" xr:uid="{00000000-0004-0000-0C00-0000E6000000}"/>
    <hyperlink ref="A34" location="OLE_LINK6" display="OLE_LINK6" xr:uid="{00000000-0004-0000-0C00-0000E7000000}"/>
    <hyperlink ref="A175" location="_9.02__" display="_9.02__" xr:uid="{C5F043FB-E279-46F1-B3FF-BF83A2B5FA9B}"/>
    <hyperlink ref="B175" location="_9.02__" display="_9.02__" xr:uid="{47175319-7F97-405E-8C15-F968D680766E}"/>
    <hyperlink ref="A176" location="_9.02.01__" display="_9.02.01__" xr:uid="{A6EBCEA0-BC20-4F6E-902B-CE6A1F5BCED6}"/>
    <hyperlink ref="A177" location="_9.02.02__" display="_9.02.02__" xr:uid="{5E967C90-A90F-497E-A187-DE02C717E0E6}"/>
    <hyperlink ref="B176" location="_9.02.01__" display="_9.02.01__" xr:uid="{0A96C289-EF56-454E-8674-2A0D45CEF57F}"/>
    <hyperlink ref="B177" location="_9.02.02__" display="_9.02.02__" xr:uid="{F90A0F3D-A619-43FD-99C3-42699C710E23}"/>
    <hyperlink ref="B149" location="_5.99__" display="_5.99__" xr:uid="{FB09AF66-F88B-42A3-BF5F-5972B9DE9923}"/>
    <hyperlink ref="B150" location="_5.99.01___1" display="_5.99.01___1" xr:uid="{D384C4AF-BF32-475D-A99C-7444253D0909}"/>
    <hyperlink ref="B151" location="_5.99.02__" display="_5.99.02__" xr:uid="{2174BA88-E9DE-4E58-8767-0CFE3F74997F}"/>
    <hyperlink ref="B152" location="_5.99.03__" display="_5.99.03__" xr:uid="{7F77D7EF-855E-41A1-86FC-177CEF098DF3}"/>
    <hyperlink ref="B153" location="_5.99.99__" display="_5.99.99__" xr:uid="{2919F11A-8B43-4BCF-9D72-CB7A05BECA8B}"/>
    <hyperlink ref="B41" location="_Hlt506254949" display="_Hlt506254949" xr:uid="{8327769C-F76C-4820-A1F9-0D90648897CE}"/>
  </hyperlinks>
  <pageMargins left="0.31496062992125984" right="0.31496062992125984" top="0.35433070866141736" bottom="0.35433070866141736" header="0.31496062992125984" footer="0.31496062992125984"/>
  <pageSetup scale="62"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R454"/>
  <sheetViews>
    <sheetView zoomScale="85" zoomScaleNormal="85" workbookViewId="0">
      <selection activeCell="N27" sqref="N27"/>
    </sheetView>
  </sheetViews>
  <sheetFormatPr baseColWidth="10" defaultRowHeight="11.25"/>
  <cols>
    <col min="1" max="1" width="18.42578125" style="106" customWidth="1"/>
    <col min="2" max="2" width="27" style="106" customWidth="1"/>
    <col min="3" max="3" width="16.85546875" style="106" customWidth="1"/>
    <col min="4" max="4" width="4.5703125" style="247" customWidth="1"/>
    <col min="5" max="5" width="7.5703125" style="240" customWidth="1"/>
    <col min="6" max="7" width="5" style="240" customWidth="1"/>
    <col min="8" max="8" width="5.140625" style="240" customWidth="1"/>
    <col min="9" max="9" width="25.42578125" style="106" customWidth="1"/>
    <col min="10" max="10" width="16.85546875" style="110" customWidth="1"/>
    <col min="11" max="11" width="19.140625" style="106" customWidth="1"/>
    <col min="12" max="12" width="18.5703125" style="110" customWidth="1"/>
    <col min="13" max="13" width="17.42578125" style="110" customWidth="1"/>
    <col min="14" max="15" width="21.42578125" style="110" customWidth="1"/>
    <col min="16" max="16" width="14" style="106" customWidth="1"/>
    <col min="17" max="17" width="13.85546875" style="106" customWidth="1"/>
    <col min="18" max="18" width="13.28515625" style="106" customWidth="1"/>
    <col min="19" max="16384" width="11.42578125" style="106"/>
  </cols>
  <sheetData>
    <row r="1" spans="1:15">
      <c r="J1" s="348">
        <v>5</v>
      </c>
    </row>
    <row r="2" spans="1:15" ht="12.75">
      <c r="A2" s="1023" t="s">
        <v>189</v>
      </c>
      <c r="B2" s="1023"/>
      <c r="C2" s="1023"/>
      <c r="D2" s="1023"/>
      <c r="E2" s="1023"/>
      <c r="F2" s="1023"/>
      <c r="G2" s="1023"/>
      <c r="H2" s="1023"/>
      <c r="I2" s="1023"/>
      <c r="J2" s="1023"/>
    </row>
    <row r="3" spans="1:15" ht="12.75">
      <c r="A3" s="1023" t="s">
        <v>1049</v>
      </c>
      <c r="B3" s="1023"/>
      <c r="C3" s="1023"/>
      <c r="D3" s="1023"/>
      <c r="E3" s="1023"/>
      <c r="F3" s="1023"/>
      <c r="G3" s="1023"/>
      <c r="H3" s="1023"/>
      <c r="I3" s="1023"/>
      <c r="J3" s="1023"/>
    </row>
    <row r="4" spans="1:15" ht="12.75">
      <c r="A4" s="1023" t="s">
        <v>196</v>
      </c>
      <c r="B4" s="1023"/>
      <c r="C4" s="1023"/>
      <c r="D4" s="1023"/>
      <c r="E4" s="1023"/>
      <c r="F4" s="1023"/>
      <c r="G4" s="1023"/>
      <c r="H4" s="1023"/>
      <c r="I4" s="1023"/>
      <c r="J4" s="1023"/>
    </row>
    <row r="5" spans="1:15" ht="12.75">
      <c r="A5" s="1023" t="s">
        <v>34</v>
      </c>
      <c r="B5" s="1023"/>
      <c r="C5" s="1023"/>
      <c r="D5" s="1023"/>
      <c r="E5" s="1023"/>
      <c r="F5" s="1023"/>
      <c r="G5" s="1023"/>
      <c r="H5" s="1023"/>
      <c r="I5" s="1023"/>
      <c r="J5" s="1023"/>
      <c r="K5" s="474"/>
    </row>
    <row r="6" spans="1:15">
      <c r="D6" s="244"/>
      <c r="K6" s="474"/>
    </row>
    <row r="7" spans="1:15">
      <c r="A7" s="1028" t="s">
        <v>951</v>
      </c>
      <c r="B7" s="1028" t="s">
        <v>35</v>
      </c>
      <c r="C7" s="1028" t="s">
        <v>953</v>
      </c>
      <c r="D7" s="1030" t="s">
        <v>37</v>
      </c>
      <c r="E7" s="1021" t="s">
        <v>38</v>
      </c>
      <c r="F7" s="1021" t="s">
        <v>39</v>
      </c>
      <c r="G7" s="1021" t="s">
        <v>85</v>
      </c>
      <c r="H7" s="1021" t="s">
        <v>86</v>
      </c>
      <c r="I7" s="1024" t="s">
        <v>36</v>
      </c>
      <c r="J7" s="1026" t="s">
        <v>953</v>
      </c>
      <c r="L7" s="475" t="s">
        <v>426</v>
      </c>
      <c r="M7" s="475" t="s">
        <v>40</v>
      </c>
      <c r="N7" s="475" t="s">
        <v>41</v>
      </c>
    </row>
    <row r="8" spans="1:15" s="107" customFormat="1" ht="15" customHeight="1">
      <c r="A8" s="1028"/>
      <c r="B8" s="1029"/>
      <c r="C8" s="1029"/>
      <c r="D8" s="1030"/>
      <c r="E8" s="1022"/>
      <c r="F8" s="1022"/>
      <c r="G8" s="1022"/>
      <c r="H8" s="1022"/>
      <c r="I8" s="1025"/>
      <c r="J8" s="1027"/>
      <c r="L8" s="450"/>
      <c r="M8" s="450"/>
      <c r="N8" s="450"/>
      <c r="O8" s="450"/>
    </row>
    <row r="9" spans="1:15" ht="26.25" customHeight="1">
      <c r="A9" s="236" t="s">
        <v>901</v>
      </c>
      <c r="B9" s="248" t="s">
        <v>908</v>
      </c>
      <c r="C9" s="299">
        <f>+'Ingreso Contraloría'!C11</f>
        <v>0</v>
      </c>
      <c r="D9" s="300" t="s">
        <v>426</v>
      </c>
      <c r="E9" s="301" t="s">
        <v>350</v>
      </c>
      <c r="F9" s="302">
        <v>0</v>
      </c>
      <c r="G9" s="302" t="s">
        <v>350</v>
      </c>
      <c r="H9" s="302" t="s">
        <v>350</v>
      </c>
      <c r="I9" s="415" t="s">
        <v>87</v>
      </c>
      <c r="J9" s="451">
        <f>+C9*10%</f>
        <v>0</v>
      </c>
      <c r="K9" s="110">
        <f>+C9</f>
        <v>0</v>
      </c>
      <c r="L9" s="110">
        <f>+J9</f>
        <v>0</v>
      </c>
    </row>
    <row r="10" spans="1:15" ht="11.25" customHeight="1">
      <c r="A10" s="238"/>
      <c r="B10" s="249"/>
      <c r="C10" s="303"/>
      <c r="D10" s="304"/>
      <c r="E10" s="305"/>
      <c r="F10" s="242"/>
      <c r="G10" s="242"/>
      <c r="H10" s="242"/>
      <c r="I10" s="416"/>
      <c r="J10" s="452"/>
      <c r="K10" s="110">
        <f>SUM(J9:J71)</f>
        <v>11831081.689999999</v>
      </c>
    </row>
    <row r="11" spans="1:15" ht="13.5" customHeight="1">
      <c r="A11" s="238"/>
      <c r="B11" s="249"/>
      <c r="C11" s="303"/>
      <c r="D11" s="304" t="s">
        <v>426</v>
      </c>
      <c r="E11" s="305" t="s">
        <v>353</v>
      </c>
      <c r="F11" s="242"/>
      <c r="G11" s="242"/>
      <c r="H11" s="242"/>
      <c r="I11" s="416" t="s">
        <v>406</v>
      </c>
      <c r="J11" s="452">
        <f>+Tranferencias!E11-Tranferencias!E15-Tranferencias!E16+Tranferencias!E25+Tranferencias!E26+Tranferencias!E27</f>
        <v>-184070.34999999998</v>
      </c>
      <c r="K11" s="110">
        <f>+K9-K10</f>
        <v>-11831081.689999999</v>
      </c>
      <c r="L11" s="110">
        <f>+J11</f>
        <v>-184070.34999999998</v>
      </c>
      <c r="O11" s="110">
        <v>78051441.269999996</v>
      </c>
    </row>
    <row r="12" spans="1:15" ht="13.5" customHeight="1">
      <c r="A12" s="238"/>
      <c r="B12" s="249"/>
      <c r="C12" s="303"/>
      <c r="D12" s="304" t="s">
        <v>40</v>
      </c>
      <c r="E12" s="305" t="s">
        <v>674</v>
      </c>
      <c r="F12" s="360" t="s">
        <v>88</v>
      </c>
      <c r="G12" s="360" t="s">
        <v>350</v>
      </c>
      <c r="H12" s="360" t="s">
        <v>350</v>
      </c>
      <c r="I12" s="417" t="s">
        <v>87</v>
      </c>
      <c r="J12" s="452">
        <f>+'Distribucion Programas II '!M13</f>
        <v>0</v>
      </c>
      <c r="K12" s="110">
        <f>SUM(J12:J27)</f>
        <v>3145152.04</v>
      </c>
      <c r="M12" s="110" t="e">
        <f>#N/A</f>
        <v>#N/A</v>
      </c>
      <c r="O12" s="110">
        <f>-J11-'Deuda Interna'!E15</f>
        <v>-134445763.65452504</v>
      </c>
    </row>
    <row r="13" spans="1:15" ht="13.5" customHeight="1">
      <c r="A13" s="238"/>
      <c r="B13" s="249"/>
      <c r="C13" s="303"/>
      <c r="D13" s="304" t="s">
        <v>40</v>
      </c>
      <c r="E13" s="305" t="s">
        <v>674</v>
      </c>
      <c r="F13" s="360" t="s">
        <v>88</v>
      </c>
      <c r="G13" s="360" t="s">
        <v>350</v>
      </c>
      <c r="H13" s="360" t="s">
        <v>352</v>
      </c>
      <c r="I13" s="417" t="s">
        <v>1027</v>
      </c>
      <c r="J13" s="452">
        <v>0</v>
      </c>
      <c r="K13" s="250"/>
      <c r="M13" s="110">
        <f>+J13</f>
        <v>0</v>
      </c>
      <c r="O13" s="110">
        <f>+O11+O12</f>
        <v>-56394322.384525046</v>
      </c>
    </row>
    <row r="14" spans="1:15" ht="13.5" customHeight="1">
      <c r="A14" s="238"/>
      <c r="B14" s="249"/>
      <c r="C14" s="303"/>
      <c r="D14" s="304" t="s">
        <v>40</v>
      </c>
      <c r="E14" s="305" t="s">
        <v>674</v>
      </c>
      <c r="F14" s="360" t="s">
        <v>88</v>
      </c>
      <c r="G14" s="360" t="s">
        <v>350</v>
      </c>
      <c r="H14" s="360" t="s">
        <v>354</v>
      </c>
      <c r="I14" s="400" t="s">
        <v>435</v>
      </c>
      <c r="J14" s="452">
        <f>+'Distribucion Programas II '!M17</f>
        <v>0</v>
      </c>
      <c r="K14" s="250">
        <f>+'Distribucion Programas II '!M10-'Distribucion Programas II '!M136</f>
        <v>0</v>
      </c>
      <c r="M14" s="110" t="e">
        <f>#N/A</f>
        <v>#N/A</v>
      </c>
    </row>
    <row r="15" spans="1:15" ht="13.5" customHeight="1">
      <c r="A15" s="238"/>
      <c r="B15" s="249"/>
      <c r="C15" s="303"/>
      <c r="D15" s="304" t="s">
        <v>40</v>
      </c>
      <c r="E15" s="305" t="s">
        <v>674</v>
      </c>
      <c r="F15" s="360" t="s">
        <v>88</v>
      </c>
      <c r="G15" s="360" t="s">
        <v>352</v>
      </c>
      <c r="H15" s="360" t="s">
        <v>350</v>
      </c>
      <c r="I15" s="400" t="s">
        <v>90</v>
      </c>
      <c r="J15" s="452">
        <f>+'Distribucion Programas II '!M27</f>
        <v>0</v>
      </c>
      <c r="K15" s="250"/>
      <c r="M15" s="110" t="e">
        <f>#N/A</f>
        <v>#N/A</v>
      </c>
    </row>
    <row r="16" spans="1:15" ht="13.5" customHeight="1">
      <c r="A16" s="238"/>
      <c r="B16" s="249"/>
      <c r="C16" s="303"/>
      <c r="D16" s="304" t="s">
        <v>40</v>
      </c>
      <c r="E16" s="305" t="s">
        <v>674</v>
      </c>
      <c r="F16" s="360" t="s">
        <v>88</v>
      </c>
      <c r="G16" s="360" t="s">
        <v>352</v>
      </c>
      <c r="H16" s="360" t="s">
        <v>352</v>
      </c>
      <c r="I16" s="418" t="s">
        <v>91</v>
      </c>
      <c r="J16" s="452">
        <f>+'Distribucion Programas II '!M29</f>
        <v>0</v>
      </c>
      <c r="K16" s="250"/>
      <c r="M16" s="110" t="e">
        <f>#N/A</f>
        <v>#N/A</v>
      </c>
    </row>
    <row r="17" spans="1:17" ht="13.5" customHeight="1">
      <c r="A17" s="238"/>
      <c r="B17" s="249"/>
      <c r="C17" s="303"/>
      <c r="D17" s="304" t="s">
        <v>40</v>
      </c>
      <c r="E17" s="305" t="s">
        <v>674</v>
      </c>
      <c r="F17" s="360" t="s">
        <v>88</v>
      </c>
      <c r="G17" s="360" t="s">
        <v>353</v>
      </c>
      <c r="H17" s="360" t="s">
        <v>350</v>
      </c>
      <c r="I17" s="418" t="s">
        <v>92</v>
      </c>
      <c r="J17" s="452">
        <f>+'Distribucion Programas II '!M34</f>
        <v>0</v>
      </c>
      <c r="K17" s="250"/>
      <c r="M17" s="110" t="e">
        <f>#N/A</f>
        <v>#N/A</v>
      </c>
    </row>
    <row r="18" spans="1:17" ht="13.5" customHeight="1">
      <c r="A18" s="238"/>
      <c r="B18" s="249"/>
      <c r="C18" s="303"/>
      <c r="D18" s="304" t="s">
        <v>40</v>
      </c>
      <c r="E18" s="305" t="s">
        <v>674</v>
      </c>
      <c r="F18" s="360" t="s">
        <v>88</v>
      </c>
      <c r="G18" s="360" t="s">
        <v>353</v>
      </c>
      <c r="H18" s="360" t="s">
        <v>354</v>
      </c>
      <c r="I18" s="418" t="s">
        <v>93</v>
      </c>
      <c r="J18" s="452">
        <f>+'Distribucion Programas II '!M38</f>
        <v>0</v>
      </c>
      <c r="K18" s="250"/>
      <c r="M18" s="110" t="e">
        <f>#N/A</f>
        <v>#N/A</v>
      </c>
    </row>
    <row r="19" spans="1:17" ht="13.5" customHeight="1">
      <c r="A19" s="238"/>
      <c r="B19" s="249"/>
      <c r="C19" s="303"/>
      <c r="D19" s="304" t="s">
        <v>40</v>
      </c>
      <c r="E19" s="305" t="s">
        <v>674</v>
      </c>
      <c r="F19" s="360" t="s">
        <v>88</v>
      </c>
      <c r="G19" s="360" t="s">
        <v>354</v>
      </c>
      <c r="H19" s="360" t="s">
        <v>351</v>
      </c>
      <c r="I19" s="418" t="s">
        <v>94</v>
      </c>
      <c r="J19" s="452">
        <f>+'Distribucion Programas II '!M43</f>
        <v>0</v>
      </c>
      <c r="K19" s="250"/>
      <c r="M19" s="110" t="e">
        <f>#N/A</f>
        <v>#N/A</v>
      </c>
      <c r="O19" s="110">
        <f>SUM(J12:J27)-13802494.27+252000</f>
        <v>-10405342.23</v>
      </c>
    </row>
    <row r="20" spans="1:17" ht="13.5" customHeight="1">
      <c r="A20" s="238"/>
      <c r="B20" s="249"/>
      <c r="C20" s="303"/>
      <c r="D20" s="304" t="s">
        <v>40</v>
      </c>
      <c r="E20" s="305" t="s">
        <v>674</v>
      </c>
      <c r="F20" s="360" t="s">
        <v>88</v>
      </c>
      <c r="G20" s="360" t="s">
        <v>354</v>
      </c>
      <c r="H20" s="360" t="s">
        <v>352</v>
      </c>
      <c r="I20" s="418" t="s">
        <v>95</v>
      </c>
      <c r="J20" s="452">
        <f>+'Distribucion Programas II '!M44</f>
        <v>0</v>
      </c>
      <c r="K20" s="250"/>
      <c r="M20" s="110" t="e">
        <f>#N/A</f>
        <v>#N/A</v>
      </c>
    </row>
    <row r="21" spans="1:17" ht="13.5" customHeight="1">
      <c r="A21" s="238"/>
      <c r="B21" s="249"/>
      <c r="C21" s="303"/>
      <c r="D21" s="304" t="s">
        <v>40</v>
      </c>
      <c r="E21" s="305" t="s">
        <v>674</v>
      </c>
      <c r="F21" s="360" t="s">
        <v>96</v>
      </c>
      <c r="G21" s="360" t="s">
        <v>351</v>
      </c>
      <c r="H21" s="360" t="s">
        <v>351</v>
      </c>
      <c r="I21" s="503" t="s">
        <v>1054</v>
      </c>
      <c r="J21" s="452">
        <v>800000</v>
      </c>
      <c r="K21" s="250"/>
    </row>
    <row r="22" spans="1:17" ht="13.5" customHeight="1">
      <c r="A22" s="238"/>
      <c r="B22" s="249"/>
      <c r="C22" s="303"/>
      <c r="D22" s="304" t="s">
        <v>40</v>
      </c>
      <c r="E22" s="305" t="s">
        <v>674</v>
      </c>
      <c r="F22" s="360" t="s">
        <v>96</v>
      </c>
      <c r="G22" s="360" t="s">
        <v>352</v>
      </c>
      <c r="H22" s="360" t="s">
        <v>350</v>
      </c>
      <c r="I22" s="503" t="s">
        <v>943</v>
      </c>
      <c r="J22" s="452">
        <v>500000</v>
      </c>
      <c r="K22" s="250"/>
    </row>
    <row r="23" spans="1:17" ht="13.5" customHeight="1">
      <c r="A23" s="238"/>
      <c r="B23" s="249"/>
      <c r="C23" s="303"/>
      <c r="D23" s="304" t="s">
        <v>40</v>
      </c>
      <c r="E23" s="305" t="s">
        <v>674</v>
      </c>
      <c r="F23" s="360" t="s">
        <v>96</v>
      </c>
      <c r="G23" s="360" t="s">
        <v>355</v>
      </c>
      <c r="H23" s="360" t="s">
        <v>350</v>
      </c>
      <c r="I23" s="503" t="s">
        <v>98</v>
      </c>
      <c r="J23" s="452">
        <v>245152.04</v>
      </c>
      <c r="K23" s="250"/>
    </row>
    <row r="24" spans="1:17" ht="13.5" customHeight="1">
      <c r="A24" s="238"/>
      <c r="B24" s="249"/>
      <c r="C24" s="303"/>
      <c r="D24" s="304" t="s">
        <v>40</v>
      </c>
      <c r="E24" s="305" t="s">
        <v>674</v>
      </c>
      <c r="F24" s="360" t="s">
        <v>96</v>
      </c>
      <c r="G24" s="360" t="s">
        <v>99</v>
      </c>
      <c r="H24" s="360" t="s">
        <v>99</v>
      </c>
      <c r="I24" s="503" t="s">
        <v>1055</v>
      </c>
      <c r="J24" s="452">
        <v>400000</v>
      </c>
      <c r="K24" s="250"/>
    </row>
    <row r="25" spans="1:17" ht="13.5" customHeight="1">
      <c r="A25" s="238"/>
      <c r="B25" s="249"/>
      <c r="C25" s="303"/>
      <c r="D25" s="304" t="s">
        <v>40</v>
      </c>
      <c r="E25" s="305" t="s">
        <v>674</v>
      </c>
      <c r="F25" s="305" t="s">
        <v>100</v>
      </c>
      <c r="G25" s="305" t="s">
        <v>101</v>
      </c>
      <c r="H25" s="305" t="s">
        <v>350</v>
      </c>
      <c r="I25" s="416" t="s">
        <v>1020</v>
      </c>
      <c r="J25" s="452">
        <v>500000</v>
      </c>
      <c r="K25" s="250"/>
    </row>
    <row r="26" spans="1:17" ht="13.5" customHeight="1">
      <c r="A26" s="238"/>
      <c r="B26" s="249"/>
      <c r="C26" s="303"/>
      <c r="D26" s="304" t="s">
        <v>40</v>
      </c>
      <c r="E26" s="305" t="s">
        <v>674</v>
      </c>
      <c r="F26" s="305" t="s">
        <v>100</v>
      </c>
      <c r="G26" s="305" t="s">
        <v>101</v>
      </c>
      <c r="H26" s="305" t="s">
        <v>352</v>
      </c>
      <c r="I26" s="416" t="s">
        <v>120</v>
      </c>
      <c r="J26" s="452">
        <v>500000</v>
      </c>
      <c r="K26" s="250"/>
    </row>
    <row r="27" spans="1:17" ht="13.5" customHeight="1">
      <c r="A27" s="238"/>
      <c r="B27" s="249"/>
      <c r="C27" s="303"/>
      <c r="D27" s="304" t="s">
        <v>40</v>
      </c>
      <c r="E27" s="305" t="s">
        <v>674</v>
      </c>
      <c r="F27" s="360" t="s">
        <v>100</v>
      </c>
      <c r="G27" s="360" t="s">
        <v>101</v>
      </c>
      <c r="H27" s="360" t="s">
        <v>354</v>
      </c>
      <c r="I27" s="503" t="s">
        <v>1056</v>
      </c>
      <c r="J27" s="452">
        <v>200000</v>
      </c>
      <c r="K27" s="250"/>
    </row>
    <row r="28" spans="1:17" ht="13.5" customHeight="1">
      <c r="A28" s="238"/>
      <c r="B28" s="249"/>
      <c r="C28" s="303"/>
      <c r="D28" s="414" t="s">
        <v>40</v>
      </c>
      <c r="E28" s="360" t="s">
        <v>360</v>
      </c>
      <c r="F28" s="360" t="s">
        <v>88</v>
      </c>
      <c r="G28" s="360" t="s">
        <v>350</v>
      </c>
      <c r="H28" s="360" t="s">
        <v>350</v>
      </c>
      <c r="I28" s="417" t="s">
        <v>87</v>
      </c>
      <c r="J28" s="453">
        <f>+'Distribucion Programas II '!N13</f>
        <v>0</v>
      </c>
      <c r="K28" s="250"/>
      <c r="M28" s="110" t="e">
        <f>#N/A</f>
        <v>#N/A</v>
      </c>
      <c r="P28" s="110"/>
      <c r="Q28" s="110"/>
    </row>
    <row r="29" spans="1:17" ht="13.5" customHeight="1">
      <c r="A29" s="238"/>
      <c r="B29" s="249"/>
      <c r="C29" s="303"/>
      <c r="D29" s="414" t="s">
        <v>40</v>
      </c>
      <c r="E29" s="360" t="s">
        <v>360</v>
      </c>
      <c r="F29" s="360" t="s">
        <v>88</v>
      </c>
      <c r="G29" s="360" t="s">
        <v>350</v>
      </c>
      <c r="H29" s="360" t="s">
        <v>352</v>
      </c>
      <c r="I29" s="417" t="s">
        <v>1027</v>
      </c>
      <c r="J29" s="453">
        <f>+'Distribucion Programas II '!N15</f>
        <v>0</v>
      </c>
      <c r="K29" s="250"/>
      <c r="M29" s="110" t="e">
        <f>#N/A</f>
        <v>#N/A</v>
      </c>
      <c r="P29" s="110"/>
      <c r="Q29" s="110"/>
    </row>
    <row r="30" spans="1:17" ht="13.5" customHeight="1">
      <c r="A30" s="238"/>
      <c r="B30" s="249"/>
      <c r="C30" s="303"/>
      <c r="D30" s="414" t="s">
        <v>40</v>
      </c>
      <c r="E30" s="360" t="s">
        <v>360</v>
      </c>
      <c r="F30" s="360" t="s">
        <v>88</v>
      </c>
      <c r="G30" s="360" t="s">
        <v>350</v>
      </c>
      <c r="H30" s="360" t="s">
        <v>354</v>
      </c>
      <c r="I30" s="400" t="s">
        <v>435</v>
      </c>
      <c r="J30" s="453">
        <f>+'Distribucion Programas II '!N17</f>
        <v>0</v>
      </c>
      <c r="K30" s="250">
        <f>SUM(J28:J57)</f>
        <v>8750000</v>
      </c>
      <c r="M30" s="110" t="e">
        <f>#N/A</f>
        <v>#N/A</v>
      </c>
      <c r="P30" s="110"/>
      <c r="Q30" s="110"/>
    </row>
    <row r="31" spans="1:17" ht="13.5" customHeight="1">
      <c r="A31" s="238"/>
      <c r="B31" s="249"/>
      <c r="C31" s="303"/>
      <c r="D31" s="414" t="s">
        <v>40</v>
      </c>
      <c r="E31" s="360" t="s">
        <v>360</v>
      </c>
      <c r="F31" s="360" t="s">
        <v>88</v>
      </c>
      <c r="G31" s="360" t="s">
        <v>351</v>
      </c>
      <c r="H31" s="360" t="s">
        <v>350</v>
      </c>
      <c r="I31" s="400" t="s">
        <v>1038</v>
      </c>
      <c r="J31" s="453">
        <f>+'Distribucion Programas II '!N20</f>
        <v>0</v>
      </c>
      <c r="K31" s="250"/>
      <c r="M31" s="110" t="e">
        <f>#N/A</f>
        <v>#N/A</v>
      </c>
      <c r="P31" s="110"/>
      <c r="Q31" s="110"/>
    </row>
    <row r="32" spans="1:17" ht="13.5" customHeight="1">
      <c r="A32" s="238"/>
      <c r="B32" s="249"/>
      <c r="C32" s="258"/>
      <c r="D32" s="414" t="s">
        <v>40</v>
      </c>
      <c r="E32" s="360" t="s">
        <v>360</v>
      </c>
      <c r="F32" s="360" t="s">
        <v>88</v>
      </c>
      <c r="G32" s="360" t="s">
        <v>352</v>
      </c>
      <c r="H32" s="360" t="s">
        <v>350</v>
      </c>
      <c r="I32" s="400" t="s">
        <v>90</v>
      </c>
      <c r="J32" s="453">
        <f>+'Distribucion Programas II '!N27</f>
        <v>0</v>
      </c>
      <c r="K32" s="110">
        <f>+'Distribucion Programas II '!N10</f>
        <v>0</v>
      </c>
      <c r="M32" s="110" t="e">
        <f>#N/A</f>
        <v>#N/A</v>
      </c>
      <c r="P32" s="110"/>
      <c r="Q32" s="110"/>
    </row>
    <row r="33" spans="1:13" ht="13.5" customHeight="1">
      <c r="A33" s="238"/>
      <c r="B33" s="249"/>
      <c r="C33" s="258"/>
      <c r="D33" s="414" t="s">
        <v>40</v>
      </c>
      <c r="E33" s="360" t="s">
        <v>360</v>
      </c>
      <c r="F33" s="360" t="s">
        <v>88</v>
      </c>
      <c r="G33" s="360" t="s">
        <v>352</v>
      </c>
      <c r="H33" s="360" t="s">
        <v>352</v>
      </c>
      <c r="I33" s="418" t="s">
        <v>91</v>
      </c>
      <c r="J33" s="453">
        <f>+'Distribucion Programas II '!N29</f>
        <v>0</v>
      </c>
      <c r="K33" s="474">
        <f>+K30-K32</f>
        <v>8750000</v>
      </c>
      <c r="M33" s="110" t="e">
        <f>#N/A</f>
        <v>#N/A</v>
      </c>
    </row>
    <row r="34" spans="1:13" ht="13.5" customHeight="1">
      <c r="A34" s="238"/>
      <c r="B34" s="249"/>
      <c r="C34" s="258"/>
      <c r="D34" s="414" t="s">
        <v>40</v>
      </c>
      <c r="E34" s="360" t="s">
        <v>360</v>
      </c>
      <c r="F34" s="360" t="s">
        <v>88</v>
      </c>
      <c r="G34" s="360" t="s">
        <v>353</v>
      </c>
      <c r="H34" s="360" t="s">
        <v>350</v>
      </c>
      <c r="I34" s="418" t="s">
        <v>92</v>
      </c>
      <c r="J34" s="453">
        <f>+'Distribucion Programas II '!N34</f>
        <v>0</v>
      </c>
      <c r="M34" s="110" t="e">
        <f>#N/A</f>
        <v>#N/A</v>
      </c>
    </row>
    <row r="35" spans="1:13" ht="13.5" customHeight="1">
      <c r="A35" s="238"/>
      <c r="B35" s="249"/>
      <c r="C35" s="258"/>
      <c r="D35" s="414" t="s">
        <v>40</v>
      </c>
      <c r="E35" s="360" t="s">
        <v>360</v>
      </c>
      <c r="F35" s="360" t="s">
        <v>88</v>
      </c>
      <c r="G35" s="360" t="s">
        <v>353</v>
      </c>
      <c r="H35" s="360" t="s">
        <v>354</v>
      </c>
      <c r="I35" s="418" t="s">
        <v>93</v>
      </c>
      <c r="J35" s="453">
        <f>+'Distribucion Programas II '!N38</f>
        <v>0</v>
      </c>
      <c r="M35" s="110" t="e">
        <f>#N/A</f>
        <v>#N/A</v>
      </c>
    </row>
    <row r="36" spans="1:13" ht="13.5" customHeight="1">
      <c r="A36" s="238"/>
      <c r="B36" s="249"/>
      <c r="C36" s="258"/>
      <c r="D36" s="414" t="s">
        <v>40</v>
      </c>
      <c r="E36" s="360" t="s">
        <v>360</v>
      </c>
      <c r="F36" s="360" t="s">
        <v>88</v>
      </c>
      <c r="G36" s="360" t="s">
        <v>354</v>
      </c>
      <c r="H36" s="360" t="s">
        <v>351</v>
      </c>
      <c r="I36" s="418" t="s">
        <v>94</v>
      </c>
      <c r="J36" s="453">
        <f>+'Distribucion Programas II '!N43</f>
        <v>0</v>
      </c>
      <c r="M36" s="110" t="e">
        <f>#N/A</f>
        <v>#N/A</v>
      </c>
    </row>
    <row r="37" spans="1:13" ht="13.5" customHeight="1">
      <c r="A37" s="238"/>
      <c r="B37" s="249"/>
      <c r="C37" s="258"/>
      <c r="D37" s="414" t="s">
        <v>40</v>
      </c>
      <c r="E37" s="360" t="s">
        <v>360</v>
      </c>
      <c r="F37" s="360" t="s">
        <v>88</v>
      </c>
      <c r="G37" s="360" t="s">
        <v>354</v>
      </c>
      <c r="H37" s="360" t="s">
        <v>352</v>
      </c>
      <c r="I37" s="418" t="s">
        <v>95</v>
      </c>
      <c r="J37" s="453">
        <f>+'Distribucion Programas II '!N44</f>
        <v>0</v>
      </c>
      <c r="M37" s="110" t="e">
        <f>#N/A</f>
        <v>#N/A</v>
      </c>
    </row>
    <row r="38" spans="1:13" ht="13.5" customHeight="1">
      <c r="A38" s="238"/>
      <c r="B38" s="249"/>
      <c r="C38" s="258"/>
      <c r="D38" s="414" t="s">
        <v>40</v>
      </c>
      <c r="E38" s="360" t="s">
        <v>360</v>
      </c>
      <c r="F38" s="360" t="s">
        <v>96</v>
      </c>
      <c r="G38" s="405" t="s">
        <v>351</v>
      </c>
      <c r="H38" s="360" t="s">
        <v>350</v>
      </c>
      <c r="I38" s="420" t="s">
        <v>1057</v>
      </c>
      <c r="J38" s="453">
        <v>200000</v>
      </c>
    </row>
    <row r="39" spans="1:13" ht="13.5" customHeight="1">
      <c r="A39" s="238"/>
      <c r="B39" s="249"/>
      <c r="C39" s="258"/>
      <c r="D39" s="414" t="s">
        <v>40</v>
      </c>
      <c r="E39" s="360" t="s">
        <v>360</v>
      </c>
      <c r="F39" s="360" t="s">
        <v>96</v>
      </c>
      <c r="G39" s="360" t="s">
        <v>351</v>
      </c>
      <c r="H39" s="360" t="s">
        <v>351</v>
      </c>
      <c r="I39" s="503" t="s">
        <v>1054</v>
      </c>
      <c r="J39" s="453">
        <v>2500000</v>
      </c>
    </row>
    <row r="40" spans="1:13" ht="13.5" customHeight="1">
      <c r="A40" s="238"/>
      <c r="B40" s="249"/>
      <c r="C40" s="258"/>
      <c r="D40" s="414" t="s">
        <v>40</v>
      </c>
      <c r="E40" s="360" t="s">
        <v>360</v>
      </c>
      <c r="F40" s="360" t="s">
        <v>96</v>
      </c>
      <c r="G40" s="405" t="s">
        <v>352</v>
      </c>
      <c r="H40" s="360" t="s">
        <v>351</v>
      </c>
      <c r="I40" s="503" t="s">
        <v>1059</v>
      </c>
      <c r="J40" s="453">
        <v>600000</v>
      </c>
    </row>
    <row r="41" spans="1:13" ht="13.5" customHeight="1">
      <c r="A41" s="238"/>
      <c r="B41" s="249"/>
      <c r="C41" s="258"/>
      <c r="D41" s="414" t="s">
        <v>40</v>
      </c>
      <c r="E41" s="360" t="s">
        <v>360</v>
      </c>
      <c r="F41" s="360" t="s">
        <v>96</v>
      </c>
      <c r="G41" s="405" t="s">
        <v>352</v>
      </c>
      <c r="H41" s="360" t="s">
        <v>351</v>
      </c>
      <c r="I41" s="420" t="s">
        <v>1058</v>
      </c>
      <c r="J41" s="453">
        <v>500000</v>
      </c>
    </row>
    <row r="42" spans="1:13" ht="13.5" customHeight="1">
      <c r="A42" s="238"/>
      <c r="B42" s="249"/>
      <c r="C42" s="258"/>
      <c r="D42" s="306" t="s">
        <v>40</v>
      </c>
      <c r="E42" s="305" t="s">
        <v>360</v>
      </c>
      <c r="F42" s="360" t="s">
        <v>96</v>
      </c>
      <c r="G42" s="405" t="s">
        <v>353</v>
      </c>
      <c r="H42" s="360" t="s">
        <v>101</v>
      </c>
      <c r="I42" s="420" t="s">
        <v>1039</v>
      </c>
      <c r="J42" s="453">
        <f>+'Distribucion Programas II '!N83</f>
        <v>0</v>
      </c>
      <c r="M42" s="110" t="e">
        <f>#N/A</f>
        <v>#N/A</v>
      </c>
    </row>
    <row r="43" spans="1:13" ht="13.5" customHeight="1">
      <c r="A43" s="238"/>
      <c r="B43" s="249"/>
      <c r="C43" s="258"/>
      <c r="D43" s="306" t="s">
        <v>40</v>
      </c>
      <c r="E43" s="305" t="s">
        <v>360</v>
      </c>
      <c r="F43" s="360" t="s">
        <v>96</v>
      </c>
      <c r="G43" s="405" t="s">
        <v>354</v>
      </c>
      <c r="H43" s="360" t="s">
        <v>351</v>
      </c>
      <c r="I43" s="420" t="s">
        <v>97</v>
      </c>
      <c r="J43" s="453">
        <f>+'Distribucion Programas II '!N87</f>
        <v>0</v>
      </c>
      <c r="M43" s="110" t="e">
        <f>#N/A</f>
        <v>#N/A</v>
      </c>
    </row>
    <row r="44" spans="1:13" ht="13.5" customHeight="1">
      <c r="A44" s="238"/>
      <c r="B44" s="249"/>
      <c r="C44" s="258"/>
      <c r="D44" s="306" t="s">
        <v>40</v>
      </c>
      <c r="E44" s="305" t="s">
        <v>360</v>
      </c>
      <c r="F44" s="305" t="s">
        <v>96</v>
      </c>
      <c r="G44" s="305" t="s">
        <v>355</v>
      </c>
      <c r="H44" s="305" t="s">
        <v>350</v>
      </c>
      <c r="I44" s="419" t="s">
        <v>98</v>
      </c>
      <c r="J44" s="453">
        <f>+'Distribucion Programas II '!N92</f>
        <v>0</v>
      </c>
      <c r="M44" s="110" t="e">
        <f>#N/A</f>
        <v>#N/A</v>
      </c>
    </row>
    <row r="45" spans="1:13" ht="13.5" customHeight="1">
      <c r="A45" s="238"/>
      <c r="B45" s="249"/>
      <c r="C45" s="74"/>
      <c r="D45" s="306" t="s">
        <v>40</v>
      </c>
      <c r="E45" s="305" t="s">
        <v>360</v>
      </c>
      <c r="F45" s="305" t="s">
        <v>96</v>
      </c>
      <c r="G45" s="305" t="s">
        <v>99</v>
      </c>
      <c r="H45" s="305" t="s">
        <v>350</v>
      </c>
      <c r="I45" s="416" t="s">
        <v>1060</v>
      </c>
      <c r="J45" s="453">
        <v>300000</v>
      </c>
    </row>
    <row r="46" spans="1:13" ht="13.5" customHeight="1">
      <c r="A46" s="238"/>
      <c r="B46" s="249"/>
      <c r="C46" s="74"/>
      <c r="D46" s="306" t="s">
        <v>40</v>
      </c>
      <c r="E46" s="305" t="s">
        <v>360</v>
      </c>
      <c r="F46" s="305" t="s">
        <v>96</v>
      </c>
      <c r="G46" s="305" t="s">
        <v>99</v>
      </c>
      <c r="H46" s="305" t="s">
        <v>354</v>
      </c>
      <c r="I46" s="416" t="s">
        <v>1040</v>
      </c>
      <c r="J46" s="453">
        <f>+'Distribucion Programas II '!N106</f>
        <v>0</v>
      </c>
      <c r="M46" s="110" t="e">
        <f>#N/A</f>
        <v>#N/A</v>
      </c>
    </row>
    <row r="47" spans="1:13" ht="13.5" customHeight="1">
      <c r="A47" s="238"/>
      <c r="B47" s="249"/>
      <c r="C47" s="74"/>
      <c r="D47" s="306" t="s">
        <v>40</v>
      </c>
      <c r="E47" s="305" t="s">
        <v>360</v>
      </c>
      <c r="F47" s="305" t="s">
        <v>96</v>
      </c>
      <c r="G47" s="305" t="s">
        <v>99</v>
      </c>
      <c r="H47" s="305" t="s">
        <v>99</v>
      </c>
      <c r="I47" s="416" t="s">
        <v>1061</v>
      </c>
      <c r="J47" s="453">
        <v>700000</v>
      </c>
    </row>
    <row r="48" spans="1:13" ht="13.5" customHeight="1">
      <c r="A48" s="238"/>
      <c r="B48" s="249"/>
      <c r="C48" s="74"/>
      <c r="D48" s="306" t="s">
        <v>40</v>
      </c>
      <c r="E48" s="305" t="s">
        <v>360</v>
      </c>
      <c r="F48" s="305" t="s">
        <v>96</v>
      </c>
      <c r="G48" s="305" t="s">
        <v>99</v>
      </c>
      <c r="H48" s="305" t="s">
        <v>101</v>
      </c>
      <c r="I48" s="416" t="s">
        <v>1062</v>
      </c>
      <c r="J48" s="453">
        <v>100000</v>
      </c>
    </row>
    <row r="49" spans="1:15" ht="13.5" customHeight="1">
      <c r="A49" s="238"/>
      <c r="B49" s="249"/>
      <c r="C49" s="74"/>
      <c r="D49" s="306" t="s">
        <v>40</v>
      </c>
      <c r="E49" s="305" t="s">
        <v>360</v>
      </c>
      <c r="F49" s="305" t="s">
        <v>96</v>
      </c>
      <c r="G49" s="305" t="s">
        <v>357</v>
      </c>
      <c r="H49" s="305" t="s">
        <v>101</v>
      </c>
      <c r="I49" s="416" t="s">
        <v>538</v>
      </c>
      <c r="J49" s="453">
        <v>100000</v>
      </c>
    </row>
    <row r="50" spans="1:15" ht="13.5" customHeight="1">
      <c r="A50" s="238"/>
      <c r="B50" s="249"/>
      <c r="C50" s="74"/>
      <c r="D50" s="306" t="s">
        <v>40</v>
      </c>
      <c r="E50" s="305" t="s">
        <v>360</v>
      </c>
      <c r="F50" s="305" t="s">
        <v>100</v>
      </c>
      <c r="G50" s="305" t="s">
        <v>350</v>
      </c>
      <c r="H50" s="305" t="s">
        <v>350</v>
      </c>
      <c r="I50" s="416" t="s">
        <v>779</v>
      </c>
      <c r="J50" s="453">
        <v>2000000</v>
      </c>
    </row>
    <row r="51" spans="1:15" ht="13.5" customHeight="1">
      <c r="A51" s="238"/>
      <c r="B51" s="249"/>
      <c r="C51" s="74"/>
      <c r="D51" s="306" t="s">
        <v>40</v>
      </c>
      <c r="E51" s="305" t="s">
        <v>360</v>
      </c>
      <c r="F51" s="305" t="s">
        <v>100</v>
      </c>
      <c r="G51" s="305" t="s">
        <v>350</v>
      </c>
      <c r="H51" s="305" t="s">
        <v>353</v>
      </c>
      <c r="I51" s="416" t="s">
        <v>557</v>
      </c>
      <c r="J51" s="453">
        <v>500000</v>
      </c>
    </row>
    <row r="52" spans="1:15" ht="13.5" customHeight="1">
      <c r="A52" s="238"/>
      <c r="B52" s="249"/>
      <c r="C52" s="74"/>
      <c r="D52" s="306" t="s">
        <v>40</v>
      </c>
      <c r="E52" s="305" t="s">
        <v>360</v>
      </c>
      <c r="F52" s="305" t="s">
        <v>100</v>
      </c>
      <c r="G52" s="305" t="s">
        <v>352</v>
      </c>
      <c r="H52" s="305" t="s">
        <v>354</v>
      </c>
      <c r="I52" s="416" t="s">
        <v>1063</v>
      </c>
      <c r="J52" s="453">
        <v>250000</v>
      </c>
    </row>
    <row r="53" spans="1:15" ht="13.5" customHeight="1">
      <c r="A53" s="238"/>
      <c r="B53" s="249"/>
      <c r="C53" s="74"/>
      <c r="D53" s="306" t="s">
        <v>40</v>
      </c>
      <c r="E53" s="305" t="s">
        <v>360</v>
      </c>
      <c r="F53" s="305" t="s">
        <v>100</v>
      </c>
      <c r="G53" s="305" t="s">
        <v>353</v>
      </c>
      <c r="H53" s="305" t="s">
        <v>351</v>
      </c>
      <c r="I53" s="416" t="s">
        <v>605</v>
      </c>
      <c r="J53" s="453">
        <v>1000000</v>
      </c>
    </row>
    <row r="54" spans="1:15" ht="13.5" customHeight="1">
      <c r="A54" s="238"/>
      <c r="B54" s="249"/>
      <c r="C54" s="74"/>
      <c r="D54" s="306" t="s">
        <v>40</v>
      </c>
      <c r="E54" s="305" t="s">
        <v>360</v>
      </c>
      <c r="F54" s="305" t="s">
        <v>100</v>
      </c>
      <c r="G54" s="305" t="s">
        <v>101</v>
      </c>
      <c r="H54" s="305" t="s">
        <v>350</v>
      </c>
      <c r="I54" s="416" t="s">
        <v>1020</v>
      </c>
      <c r="J54" s="453">
        <f>+'Distribucion Programas II '!N161</f>
        <v>0</v>
      </c>
      <c r="K54" s="250"/>
      <c r="M54" s="110" t="e">
        <f>#N/A</f>
        <v>#N/A</v>
      </c>
    </row>
    <row r="55" spans="1:15" ht="13.5" customHeight="1">
      <c r="A55" s="238"/>
      <c r="B55" s="249"/>
      <c r="C55" s="74"/>
      <c r="D55" s="306" t="s">
        <v>40</v>
      </c>
      <c r="E55" s="305" t="s">
        <v>360</v>
      </c>
      <c r="F55" s="305" t="s">
        <v>100</v>
      </c>
      <c r="G55" s="305" t="s">
        <v>101</v>
      </c>
      <c r="H55" s="305" t="s">
        <v>352</v>
      </c>
      <c r="I55" s="416" t="s">
        <v>120</v>
      </c>
      <c r="J55" s="453">
        <f>+'Distribucion Programas II '!N163</f>
        <v>0</v>
      </c>
      <c r="K55" s="250"/>
      <c r="M55" s="110" t="e">
        <f>#N/A</f>
        <v>#N/A</v>
      </c>
    </row>
    <row r="56" spans="1:15" ht="13.5" customHeight="1">
      <c r="A56" s="238"/>
      <c r="B56" s="249"/>
      <c r="C56" s="74"/>
      <c r="D56" s="306" t="s">
        <v>40</v>
      </c>
      <c r="E56" s="305" t="s">
        <v>360</v>
      </c>
      <c r="F56" s="305" t="s">
        <v>112</v>
      </c>
      <c r="G56" s="305" t="s">
        <v>350</v>
      </c>
      <c r="H56" s="305" t="s">
        <v>354</v>
      </c>
      <c r="I56" s="416" t="s">
        <v>1041</v>
      </c>
      <c r="J56" s="453">
        <f>+'Distribucion Programas II '!N229</f>
        <v>0</v>
      </c>
      <c r="K56" s="250"/>
      <c r="M56" s="110" t="e">
        <f>#N/A</f>
        <v>#N/A</v>
      </c>
    </row>
    <row r="57" spans="1:15" ht="13.5" customHeight="1">
      <c r="A57" s="238"/>
      <c r="B57" s="249"/>
      <c r="C57" s="74"/>
      <c r="D57" s="306" t="s">
        <v>40</v>
      </c>
      <c r="E57" s="305" t="s">
        <v>360</v>
      </c>
      <c r="F57" s="305" t="s">
        <v>112</v>
      </c>
      <c r="G57" s="305" t="s">
        <v>350</v>
      </c>
      <c r="H57" s="305" t="s">
        <v>101</v>
      </c>
      <c r="I57" s="416" t="s">
        <v>1042</v>
      </c>
      <c r="J57" s="453">
        <f>+'Distribucion Programas II '!N232</f>
        <v>0</v>
      </c>
      <c r="K57" s="250"/>
      <c r="M57" s="110" t="e">
        <f>#N/A</f>
        <v>#N/A</v>
      </c>
      <c r="O57" s="110">
        <f>SUM(J28:J57)-'Distribucion Programas II '!N10</f>
        <v>8750000</v>
      </c>
    </row>
    <row r="58" spans="1:15" ht="13.5" customHeight="1">
      <c r="A58" s="238"/>
      <c r="B58" s="249"/>
      <c r="C58" s="74"/>
      <c r="D58" s="304" t="s">
        <v>40</v>
      </c>
      <c r="E58" s="307" t="s">
        <v>361</v>
      </c>
      <c r="F58" s="360" t="s">
        <v>88</v>
      </c>
      <c r="G58" s="360" t="s">
        <v>350</v>
      </c>
      <c r="H58" s="360" t="s">
        <v>350</v>
      </c>
      <c r="I58" s="417" t="s">
        <v>87</v>
      </c>
      <c r="J58" s="453">
        <f>+'Distribucion Programas II '!O13</f>
        <v>0</v>
      </c>
      <c r="K58" s="250">
        <f>SUM(J58:J69)</f>
        <v>120000</v>
      </c>
      <c r="M58" s="110" t="e">
        <f>#N/A</f>
        <v>#N/A</v>
      </c>
    </row>
    <row r="59" spans="1:15" ht="13.5" customHeight="1">
      <c r="A59" s="238"/>
      <c r="B59" s="249"/>
      <c r="C59" s="74"/>
      <c r="D59" s="304" t="s">
        <v>40</v>
      </c>
      <c r="E59" s="307" t="s">
        <v>361</v>
      </c>
      <c r="F59" s="360" t="s">
        <v>88</v>
      </c>
      <c r="G59" s="360" t="s">
        <v>350</v>
      </c>
      <c r="H59" s="360" t="s">
        <v>354</v>
      </c>
      <c r="I59" s="400" t="s">
        <v>435</v>
      </c>
      <c r="J59" s="453">
        <f>+'Distribucion Programas II '!O17</f>
        <v>0</v>
      </c>
      <c r="K59" s="250">
        <f>+'Distribucion Programas II '!O10</f>
        <v>0</v>
      </c>
      <c r="M59" s="110" t="e">
        <f>#N/A</f>
        <v>#N/A</v>
      </c>
    </row>
    <row r="60" spans="1:15" ht="13.5" customHeight="1">
      <c r="A60" s="238"/>
      <c r="B60" s="249"/>
      <c r="C60" s="74"/>
      <c r="D60" s="304" t="s">
        <v>40</v>
      </c>
      <c r="E60" s="307" t="s">
        <v>361</v>
      </c>
      <c r="F60" s="360" t="s">
        <v>88</v>
      </c>
      <c r="G60" s="360" t="s">
        <v>351</v>
      </c>
      <c r="H60" s="360" t="s">
        <v>350</v>
      </c>
      <c r="I60" s="400" t="s">
        <v>1038</v>
      </c>
      <c r="J60" s="453">
        <v>0</v>
      </c>
      <c r="K60" s="250"/>
      <c r="M60" s="110" t="e">
        <f>#N/A</f>
        <v>#N/A</v>
      </c>
    </row>
    <row r="61" spans="1:15" ht="13.5" customHeight="1">
      <c r="A61" s="238"/>
      <c r="B61" s="249"/>
      <c r="C61" s="74"/>
      <c r="D61" s="304" t="s">
        <v>40</v>
      </c>
      <c r="E61" s="307" t="s">
        <v>361</v>
      </c>
      <c r="F61" s="360" t="s">
        <v>88</v>
      </c>
      <c r="G61" s="360" t="s">
        <v>352</v>
      </c>
      <c r="H61" s="360" t="s">
        <v>350</v>
      </c>
      <c r="I61" s="400" t="s">
        <v>90</v>
      </c>
      <c r="J61" s="453">
        <f>+'Distribucion Programas II '!O27</f>
        <v>0</v>
      </c>
      <c r="K61" s="250"/>
      <c r="M61" s="110" t="e">
        <f>#N/A</f>
        <v>#N/A</v>
      </c>
    </row>
    <row r="62" spans="1:15" ht="13.5" customHeight="1">
      <c r="A62" s="238"/>
      <c r="B62" s="249"/>
      <c r="C62" s="74"/>
      <c r="D62" s="304" t="s">
        <v>40</v>
      </c>
      <c r="E62" s="307" t="s">
        <v>361</v>
      </c>
      <c r="F62" s="360" t="s">
        <v>88</v>
      </c>
      <c r="G62" s="360" t="s">
        <v>352</v>
      </c>
      <c r="H62" s="360" t="s">
        <v>352</v>
      </c>
      <c r="I62" s="418" t="s">
        <v>91</v>
      </c>
      <c r="J62" s="453">
        <f>+'Distribucion Programas II '!O29</f>
        <v>0</v>
      </c>
      <c r="K62" s="250"/>
      <c r="M62" s="110" t="e">
        <f>#N/A</f>
        <v>#N/A</v>
      </c>
    </row>
    <row r="63" spans="1:15" ht="13.5" customHeight="1">
      <c r="A63" s="238"/>
      <c r="B63" s="249"/>
      <c r="C63" s="74"/>
      <c r="D63" s="304" t="s">
        <v>40</v>
      </c>
      <c r="E63" s="307" t="s">
        <v>361</v>
      </c>
      <c r="F63" s="360" t="s">
        <v>88</v>
      </c>
      <c r="G63" s="360" t="s">
        <v>353</v>
      </c>
      <c r="H63" s="360" t="s">
        <v>350</v>
      </c>
      <c r="I63" s="418" t="s">
        <v>92</v>
      </c>
      <c r="J63" s="453">
        <f>+'Distribucion Programas II '!O34</f>
        <v>0</v>
      </c>
      <c r="K63" s="250"/>
      <c r="M63" s="110" t="e">
        <f>#N/A</f>
        <v>#N/A</v>
      </c>
    </row>
    <row r="64" spans="1:15" ht="13.5" customHeight="1">
      <c r="A64" s="238"/>
      <c r="B64" s="249"/>
      <c r="C64" s="74"/>
      <c r="D64" s="304" t="s">
        <v>40</v>
      </c>
      <c r="E64" s="307" t="s">
        <v>361</v>
      </c>
      <c r="F64" s="360" t="s">
        <v>88</v>
      </c>
      <c r="G64" s="360" t="s">
        <v>353</v>
      </c>
      <c r="H64" s="360" t="s">
        <v>354</v>
      </c>
      <c r="I64" s="418" t="s">
        <v>93</v>
      </c>
      <c r="J64" s="453">
        <f>+'Distribucion Programas II '!O38</f>
        <v>0</v>
      </c>
      <c r="K64" s="250"/>
      <c r="M64" s="110" t="e">
        <f>#N/A</f>
        <v>#N/A</v>
      </c>
    </row>
    <row r="65" spans="1:18" ht="13.5" customHeight="1">
      <c r="A65" s="238"/>
      <c r="B65" s="249"/>
      <c r="C65" s="74"/>
      <c r="D65" s="304" t="s">
        <v>40</v>
      </c>
      <c r="E65" s="307" t="s">
        <v>361</v>
      </c>
      <c r="F65" s="360" t="s">
        <v>88</v>
      </c>
      <c r="G65" s="360" t="s">
        <v>354</v>
      </c>
      <c r="H65" s="360" t="s">
        <v>351</v>
      </c>
      <c r="I65" s="418" t="s">
        <v>94</v>
      </c>
      <c r="J65" s="453">
        <f>+'Distribucion Programas II '!O43</f>
        <v>0</v>
      </c>
      <c r="K65" s="250"/>
      <c r="M65" s="110" t="e">
        <f>#N/A</f>
        <v>#N/A</v>
      </c>
    </row>
    <row r="66" spans="1:18" ht="13.5" customHeight="1">
      <c r="A66" s="238"/>
      <c r="B66" s="249"/>
      <c r="C66" s="74"/>
      <c r="D66" s="304" t="s">
        <v>40</v>
      </c>
      <c r="E66" s="307" t="s">
        <v>361</v>
      </c>
      <c r="F66" s="360" t="s">
        <v>88</v>
      </c>
      <c r="G66" s="360" t="s">
        <v>354</v>
      </c>
      <c r="H66" s="360" t="s">
        <v>352</v>
      </c>
      <c r="I66" s="418" t="s">
        <v>95</v>
      </c>
      <c r="J66" s="453">
        <f>+'Distribucion Programas II '!O44</f>
        <v>0</v>
      </c>
      <c r="K66" s="250"/>
      <c r="M66" s="110" t="e">
        <f>#N/A</f>
        <v>#N/A</v>
      </c>
    </row>
    <row r="67" spans="1:18" ht="13.5" customHeight="1">
      <c r="A67" s="238"/>
      <c r="B67" s="249"/>
      <c r="C67" s="74"/>
      <c r="D67" s="304" t="s">
        <v>40</v>
      </c>
      <c r="E67" s="307" t="s">
        <v>361</v>
      </c>
      <c r="F67" s="360" t="s">
        <v>96</v>
      </c>
      <c r="G67" s="405" t="s">
        <v>354</v>
      </c>
      <c r="H67" s="360" t="s">
        <v>351</v>
      </c>
      <c r="I67" s="420" t="s">
        <v>97</v>
      </c>
      <c r="J67" s="453">
        <f>+'Distribucion Programas II '!O87</f>
        <v>0</v>
      </c>
      <c r="K67" s="250"/>
      <c r="M67" s="110" t="e">
        <f>#N/A</f>
        <v>#N/A</v>
      </c>
    </row>
    <row r="68" spans="1:18" ht="13.5" customHeight="1">
      <c r="A68" s="238"/>
      <c r="B68" s="249"/>
      <c r="C68" s="74"/>
      <c r="D68" s="304" t="s">
        <v>40</v>
      </c>
      <c r="E68" s="307" t="s">
        <v>361</v>
      </c>
      <c r="F68" s="305" t="s">
        <v>96</v>
      </c>
      <c r="G68" s="305" t="s">
        <v>355</v>
      </c>
      <c r="H68" s="305" t="s">
        <v>350</v>
      </c>
      <c r="I68" s="419" t="s">
        <v>98</v>
      </c>
      <c r="J68" s="453">
        <f>+'Distribucion Programas II '!O92</f>
        <v>0</v>
      </c>
      <c r="K68" s="250"/>
      <c r="M68" s="110" t="e">
        <f>#N/A</f>
        <v>#N/A</v>
      </c>
    </row>
    <row r="69" spans="1:18" ht="13.5" customHeight="1">
      <c r="A69" s="238"/>
      <c r="B69" s="249"/>
      <c r="C69" s="74"/>
      <c r="D69" s="304" t="s">
        <v>40</v>
      </c>
      <c r="E69" s="307" t="s">
        <v>361</v>
      </c>
      <c r="F69" s="305" t="s">
        <v>100</v>
      </c>
      <c r="G69" s="305" t="s">
        <v>101</v>
      </c>
      <c r="H69" s="305" t="s">
        <v>350</v>
      </c>
      <c r="I69" s="416" t="s">
        <v>1020</v>
      </c>
      <c r="J69" s="453">
        <v>120000</v>
      </c>
      <c r="K69" s="250"/>
      <c r="M69" s="110" t="e">
        <f>#N/A</f>
        <v>#N/A</v>
      </c>
      <c r="O69" s="110">
        <f>SUM(J58:J69)-'Distribucion Programas II '!O10</f>
        <v>120000</v>
      </c>
    </row>
    <row r="70" spans="1:18" ht="13.5" customHeight="1">
      <c r="A70" s="238"/>
      <c r="B70" s="249"/>
      <c r="C70" s="74"/>
      <c r="D70" s="304" t="s">
        <v>40</v>
      </c>
      <c r="E70" s="307" t="s">
        <v>356</v>
      </c>
      <c r="F70" s="305" t="s">
        <v>88</v>
      </c>
      <c r="G70" s="305" t="s">
        <v>350</v>
      </c>
      <c r="H70" s="307" t="s">
        <v>350</v>
      </c>
      <c r="I70" s="419" t="s">
        <v>87</v>
      </c>
      <c r="J70" s="453">
        <f>+'Distribucion Programas II '!K7</f>
        <v>0</v>
      </c>
      <c r="K70" s="250">
        <f>+J70</f>
        <v>0</v>
      </c>
      <c r="M70" s="110" t="e">
        <f>#N/A</f>
        <v>#N/A</v>
      </c>
    </row>
    <row r="71" spans="1:18" ht="15" customHeight="1">
      <c r="A71" s="238"/>
      <c r="B71" s="249"/>
      <c r="C71" s="74"/>
      <c r="D71" s="304"/>
      <c r="E71" s="307"/>
      <c r="F71" s="305"/>
      <c r="G71" s="305"/>
      <c r="H71" s="307"/>
      <c r="I71" s="419"/>
      <c r="J71" s="453"/>
      <c r="K71" s="250"/>
      <c r="M71" s="110" t="e">
        <f>#N/A</f>
        <v>#N/A</v>
      </c>
    </row>
    <row r="72" spans="1:18" ht="8.25" customHeight="1">
      <c r="A72" s="238"/>
      <c r="B72" s="249"/>
      <c r="C72" s="74"/>
      <c r="D72" s="505"/>
      <c r="E72" s="507"/>
      <c r="F72" s="307"/>
      <c r="G72" s="307"/>
      <c r="H72" s="307"/>
      <c r="I72" s="430"/>
      <c r="J72" s="453"/>
      <c r="R72" s="110"/>
    </row>
    <row r="73" spans="1:18" ht="8.25" customHeight="1">
      <c r="A73" s="463"/>
      <c r="B73" s="464"/>
      <c r="C73" s="81"/>
      <c r="D73" s="510"/>
      <c r="E73" s="511"/>
      <c r="F73" s="512"/>
      <c r="G73" s="512"/>
      <c r="H73" s="512"/>
      <c r="I73" s="495"/>
      <c r="J73" s="513"/>
      <c r="R73" s="110"/>
    </row>
    <row r="74" spans="1:18" ht="27.75" customHeight="1">
      <c r="A74" s="461"/>
      <c r="B74" s="462"/>
      <c r="C74" s="74"/>
      <c r="D74" s="508"/>
      <c r="E74" s="506"/>
      <c r="F74" s="308"/>
      <c r="G74" s="308"/>
      <c r="H74" s="308"/>
      <c r="I74" s="494"/>
      <c r="J74" s="509"/>
      <c r="R74" s="110"/>
    </row>
    <row r="75" spans="1:18" ht="27" customHeight="1">
      <c r="A75" s="461"/>
      <c r="B75" s="462"/>
      <c r="C75" s="74"/>
      <c r="D75" s="508"/>
      <c r="E75" s="506"/>
      <c r="F75" s="308"/>
      <c r="G75" s="308"/>
      <c r="H75" s="308"/>
      <c r="I75" s="494"/>
      <c r="J75" s="509"/>
      <c r="R75" s="110"/>
    </row>
    <row r="76" spans="1:18" ht="8.25" customHeight="1">
      <c r="A76" s="461"/>
      <c r="B76" s="462"/>
      <c r="C76" s="74"/>
      <c r="D76" s="508"/>
      <c r="E76" s="506"/>
      <c r="F76" s="308"/>
      <c r="G76" s="308"/>
      <c r="H76" s="308"/>
      <c r="I76" s="494"/>
      <c r="J76" s="509"/>
      <c r="R76" s="110"/>
    </row>
    <row r="77" spans="1:18" ht="20.25" customHeight="1">
      <c r="A77" s="461"/>
      <c r="B77" s="462"/>
      <c r="C77" s="74"/>
      <c r="D77" s="508"/>
      <c r="E77" s="506"/>
      <c r="F77" s="308"/>
      <c r="G77" s="308"/>
      <c r="H77" s="308"/>
      <c r="I77" s="494"/>
      <c r="J77" s="348">
        <v>6</v>
      </c>
      <c r="R77" s="110"/>
    </row>
    <row r="78" spans="1:18" ht="24.75" customHeight="1">
      <c r="A78" s="465"/>
      <c r="B78" s="466"/>
      <c r="C78" s="82"/>
      <c r="D78" s="514"/>
      <c r="E78" s="515"/>
      <c r="F78" s="309"/>
      <c r="G78" s="309"/>
      <c r="H78" s="309"/>
      <c r="I78" s="433"/>
      <c r="J78" s="516"/>
      <c r="R78" s="110"/>
    </row>
    <row r="79" spans="1:18" ht="25.5">
      <c r="A79" s="4" t="s">
        <v>918</v>
      </c>
      <c r="B79" s="235" t="s">
        <v>919</v>
      </c>
      <c r="C79" s="77" t="e">
        <f>+'Ingreso Contraloría'!#REF!</f>
        <v>#REF!</v>
      </c>
      <c r="D79" s="245" t="s">
        <v>426</v>
      </c>
      <c r="E79" s="243" t="s">
        <v>350</v>
      </c>
      <c r="F79" s="305">
        <v>0</v>
      </c>
      <c r="G79" s="305" t="s">
        <v>350</v>
      </c>
      <c r="H79" s="305" t="s">
        <v>350</v>
      </c>
      <c r="I79" s="419" t="s">
        <v>87</v>
      </c>
      <c r="J79" s="454" t="e">
        <f>+C79</f>
        <v>#REF!</v>
      </c>
      <c r="L79" s="110" t="e">
        <f>+J79</f>
        <v>#REF!</v>
      </c>
    </row>
    <row r="80" spans="1:18" ht="25.5">
      <c r="A80" s="446" t="s">
        <v>902</v>
      </c>
      <c r="B80" s="248" t="s">
        <v>909</v>
      </c>
      <c r="C80" s="76">
        <v>20000</v>
      </c>
      <c r="D80" s="447" t="s">
        <v>426</v>
      </c>
      <c r="E80" s="448" t="s">
        <v>350</v>
      </c>
      <c r="F80" s="302">
        <v>0</v>
      </c>
      <c r="G80" s="302" t="s">
        <v>350</v>
      </c>
      <c r="H80" s="302" t="s">
        <v>350</v>
      </c>
      <c r="I80" s="415" t="s">
        <v>87</v>
      </c>
      <c r="J80" s="451">
        <f>+C80</f>
        <v>20000</v>
      </c>
      <c r="L80" s="110">
        <f>+J80</f>
        <v>20000</v>
      </c>
    </row>
    <row r="81" spans="1:15" ht="25.5">
      <c r="A81" s="236" t="s">
        <v>904</v>
      </c>
      <c r="B81" s="248" t="s">
        <v>911</v>
      </c>
      <c r="C81" s="81">
        <v>6000000</v>
      </c>
      <c r="D81" s="409" t="s">
        <v>40</v>
      </c>
      <c r="E81" s="407" t="s">
        <v>1021</v>
      </c>
      <c r="F81" s="358" t="s">
        <v>96</v>
      </c>
      <c r="G81" s="407" t="s">
        <v>351</v>
      </c>
      <c r="H81" s="358" t="s">
        <v>101</v>
      </c>
      <c r="I81" s="412" t="s">
        <v>1064</v>
      </c>
      <c r="J81" s="449">
        <v>6000000</v>
      </c>
      <c r="K81" s="250">
        <f>+C81</f>
        <v>6000000</v>
      </c>
      <c r="M81" s="110">
        <f>+J81</f>
        <v>6000000</v>
      </c>
    </row>
    <row r="82" spans="1:15" ht="3.75" customHeight="1">
      <c r="A82" s="239"/>
      <c r="B82" s="235">
        <v>0</v>
      </c>
      <c r="C82" s="82"/>
      <c r="D82" s="411"/>
      <c r="E82" s="402"/>
      <c r="F82" s="403"/>
      <c r="G82" s="402"/>
      <c r="H82" s="403"/>
      <c r="I82" s="441"/>
      <c r="J82" s="455"/>
      <c r="K82" s="250"/>
    </row>
    <row r="83" spans="1:15" ht="25.5">
      <c r="A83" s="3" t="s">
        <v>24</v>
      </c>
      <c r="B83" s="249" t="s">
        <v>25</v>
      </c>
      <c r="C83" s="258" t="e">
        <f>+'Ingreso Contraloría'!#REF!</f>
        <v>#REF!</v>
      </c>
      <c r="D83" s="423" t="s">
        <v>426</v>
      </c>
      <c r="E83" s="360" t="s">
        <v>350</v>
      </c>
      <c r="F83" s="310">
        <v>0</v>
      </c>
      <c r="G83" s="310" t="s">
        <v>350</v>
      </c>
      <c r="H83" s="310" t="s">
        <v>350</v>
      </c>
      <c r="I83" s="424" t="s">
        <v>87</v>
      </c>
      <c r="J83" s="453" t="e">
        <f>+C83</f>
        <v>#REF!</v>
      </c>
      <c r="L83" s="110" t="e">
        <f>+J83</f>
        <v>#REF!</v>
      </c>
    </row>
    <row r="84" spans="1:15" ht="38.25">
      <c r="A84" s="236" t="s">
        <v>912</v>
      </c>
      <c r="B84" s="248" t="s">
        <v>425</v>
      </c>
      <c r="C84" s="76">
        <v>2250000</v>
      </c>
      <c r="D84" s="425" t="s">
        <v>40</v>
      </c>
      <c r="E84" s="407" t="s">
        <v>357</v>
      </c>
      <c r="F84" s="405" t="s">
        <v>100</v>
      </c>
      <c r="G84" s="407" t="s">
        <v>101</v>
      </c>
      <c r="H84" s="405" t="s">
        <v>101</v>
      </c>
      <c r="I84" s="426" t="s">
        <v>558</v>
      </c>
      <c r="J84" s="479">
        <v>200000</v>
      </c>
      <c r="K84" s="250">
        <f>+C84</f>
        <v>2250000</v>
      </c>
      <c r="M84" s="110">
        <f>+J84</f>
        <v>200000</v>
      </c>
    </row>
    <row r="85" spans="1:15" ht="12.75">
      <c r="A85" s="238"/>
      <c r="B85" s="249"/>
      <c r="C85" s="258"/>
      <c r="D85" s="425" t="s">
        <v>40</v>
      </c>
      <c r="E85" s="407" t="s">
        <v>357</v>
      </c>
      <c r="F85" s="405" t="s">
        <v>96</v>
      </c>
      <c r="G85" s="360" t="s">
        <v>352</v>
      </c>
      <c r="H85" s="405" t="s">
        <v>353</v>
      </c>
      <c r="I85" s="427" t="s">
        <v>669</v>
      </c>
      <c r="J85" s="456">
        <v>150000</v>
      </c>
      <c r="K85" s="250">
        <f>SUM(J84:J88)</f>
        <v>2250000</v>
      </c>
      <c r="M85" s="110">
        <f>+J85</f>
        <v>150000</v>
      </c>
    </row>
    <row r="86" spans="1:15" ht="12.75">
      <c r="A86" s="238"/>
      <c r="B86" s="249"/>
      <c r="C86" s="258"/>
      <c r="D86" s="428" t="s">
        <v>40</v>
      </c>
      <c r="E86" s="360" t="s">
        <v>357</v>
      </c>
      <c r="F86" s="405" t="s">
        <v>100</v>
      </c>
      <c r="G86" s="360" t="s">
        <v>350</v>
      </c>
      <c r="H86" s="405" t="s">
        <v>350</v>
      </c>
      <c r="I86" s="427" t="s">
        <v>779</v>
      </c>
      <c r="J86" s="456">
        <v>150000</v>
      </c>
      <c r="K86" s="250">
        <f>+K84-K85</f>
        <v>0</v>
      </c>
      <c r="M86" s="110">
        <f>+J86</f>
        <v>150000</v>
      </c>
    </row>
    <row r="87" spans="1:15" ht="12.75">
      <c r="A87" s="238"/>
      <c r="B87" s="249"/>
      <c r="C87" s="258"/>
      <c r="D87" s="428" t="s">
        <v>40</v>
      </c>
      <c r="E87" s="360" t="s">
        <v>357</v>
      </c>
      <c r="F87" s="405" t="s">
        <v>100</v>
      </c>
      <c r="G87" s="360" t="s">
        <v>351</v>
      </c>
      <c r="H87" s="405" t="s">
        <v>352</v>
      </c>
      <c r="I87" s="427" t="s">
        <v>884</v>
      </c>
      <c r="J87" s="456">
        <v>250000</v>
      </c>
      <c r="K87" s="250"/>
      <c r="M87" s="110">
        <f>+J87</f>
        <v>250000</v>
      </c>
    </row>
    <row r="88" spans="1:15" ht="12.75">
      <c r="A88" s="238"/>
      <c r="B88" s="249"/>
      <c r="C88" s="258"/>
      <c r="D88" s="429" t="s">
        <v>426</v>
      </c>
      <c r="E88" s="402" t="s">
        <v>350</v>
      </c>
      <c r="F88" s="309">
        <v>0</v>
      </c>
      <c r="G88" s="310" t="s">
        <v>350</v>
      </c>
      <c r="H88" s="309" t="s">
        <v>350</v>
      </c>
      <c r="I88" s="424" t="s">
        <v>87</v>
      </c>
      <c r="J88" s="456">
        <v>1500000</v>
      </c>
      <c r="K88" s="250"/>
      <c r="L88" s="110">
        <f>+J88</f>
        <v>1500000</v>
      </c>
    </row>
    <row r="89" spans="1:15" ht="38.25">
      <c r="A89" s="236" t="s">
        <v>915</v>
      </c>
      <c r="B89" s="248" t="s">
        <v>917</v>
      </c>
      <c r="C89" s="81">
        <f>+'Ingreso Contraloría'!C13</f>
        <v>0</v>
      </c>
      <c r="D89" s="414" t="s">
        <v>426</v>
      </c>
      <c r="E89" s="407" t="s">
        <v>350</v>
      </c>
      <c r="F89" s="407">
        <v>0</v>
      </c>
      <c r="G89" s="308" t="s">
        <v>350</v>
      </c>
      <c r="H89" s="302" t="s">
        <v>350</v>
      </c>
      <c r="I89" s="415" t="s">
        <v>87</v>
      </c>
      <c r="J89" s="449">
        <v>26057635.440000001</v>
      </c>
      <c r="K89" s="250">
        <f>+C89</f>
        <v>0</v>
      </c>
      <c r="L89" s="110">
        <f>+J89</f>
        <v>26057635.440000001</v>
      </c>
    </row>
    <row r="90" spans="1:15" ht="12.75">
      <c r="A90" s="238"/>
      <c r="B90" s="249"/>
      <c r="C90" s="74"/>
      <c r="D90" s="414" t="s">
        <v>426</v>
      </c>
      <c r="E90" s="360" t="s">
        <v>350</v>
      </c>
      <c r="F90" s="360">
        <v>0</v>
      </c>
      <c r="G90" s="308" t="s">
        <v>350</v>
      </c>
      <c r="H90" s="305" t="s">
        <v>354</v>
      </c>
      <c r="I90" s="419" t="s">
        <v>435</v>
      </c>
      <c r="J90" s="457">
        <f>+'Distribucion Programas I'!C15</f>
        <v>0</v>
      </c>
      <c r="K90" s="250" t="e">
        <f>SUM(J89:J97)</f>
        <v>#REF!</v>
      </c>
      <c r="L90" s="110" t="e">
        <f>#N/A</f>
        <v>#N/A</v>
      </c>
      <c r="N90" s="110">
        <f>+'Distribucion Programas I'!C11</f>
        <v>0</v>
      </c>
      <c r="O90" s="110" t="e">
        <f>74135544.64-J9-J79-J80-J83-J88-J89</f>
        <v>#REF!</v>
      </c>
    </row>
    <row r="91" spans="1:15" ht="12.75">
      <c r="A91" s="238"/>
      <c r="B91" s="249"/>
      <c r="C91" s="74"/>
      <c r="D91" s="414" t="s">
        <v>426</v>
      </c>
      <c r="E91" s="360" t="s">
        <v>350</v>
      </c>
      <c r="F91" s="360" t="s">
        <v>88</v>
      </c>
      <c r="G91" s="308" t="s">
        <v>350</v>
      </c>
      <c r="H91" s="305" t="s">
        <v>352</v>
      </c>
      <c r="I91" s="419" t="s">
        <v>1027</v>
      </c>
      <c r="J91" s="457">
        <f>+'Distribucion Programas I'!C13</f>
        <v>3386495.4</v>
      </c>
      <c r="K91" s="250"/>
    </row>
    <row r="92" spans="1:15" ht="12.75">
      <c r="A92" s="238"/>
      <c r="B92" s="249"/>
      <c r="C92" s="74"/>
      <c r="D92" s="414" t="s">
        <v>426</v>
      </c>
      <c r="E92" s="360" t="s">
        <v>350</v>
      </c>
      <c r="F92" s="360">
        <v>0</v>
      </c>
      <c r="G92" s="308" t="s">
        <v>351</v>
      </c>
      <c r="H92" s="305" t="s">
        <v>354</v>
      </c>
      <c r="I92" s="419" t="s">
        <v>895</v>
      </c>
      <c r="J92" s="457">
        <f>+'Distribucion Programas I'!C22</f>
        <v>0</v>
      </c>
      <c r="K92" s="250" t="e">
        <f>+K89-K90</f>
        <v>#REF!</v>
      </c>
      <c r="L92" s="110" t="e">
        <f>#N/A</f>
        <v>#N/A</v>
      </c>
      <c r="N92" s="110" t="e">
        <f>+J9-J79-J80-J83-J88</f>
        <v>#REF!</v>
      </c>
    </row>
    <row r="93" spans="1:15" ht="12.75">
      <c r="A93" s="238"/>
      <c r="B93" s="249"/>
      <c r="C93" s="74"/>
      <c r="D93" s="414" t="s">
        <v>426</v>
      </c>
      <c r="E93" s="405" t="s">
        <v>350</v>
      </c>
      <c r="F93" s="360" t="s">
        <v>88</v>
      </c>
      <c r="G93" s="308" t="s">
        <v>352</v>
      </c>
      <c r="H93" s="305" t="s">
        <v>350</v>
      </c>
      <c r="I93" s="419" t="s">
        <v>90</v>
      </c>
      <c r="J93" s="457">
        <f>+'Distribucion Programas I'!C25</f>
        <v>0</v>
      </c>
      <c r="K93" s="250"/>
      <c r="L93" s="110" t="e">
        <f>#N/A</f>
        <v>#N/A</v>
      </c>
      <c r="N93" s="110" t="e">
        <f>+J9+J79+J80+J83+J88</f>
        <v>#REF!</v>
      </c>
    </row>
    <row r="94" spans="1:15" ht="12.75">
      <c r="A94" s="238"/>
      <c r="B94" s="249"/>
      <c r="C94" s="74"/>
      <c r="D94" s="414" t="s">
        <v>426</v>
      </c>
      <c r="E94" s="359" t="s">
        <v>350</v>
      </c>
      <c r="F94" s="359" t="s">
        <v>88</v>
      </c>
      <c r="G94" s="305" t="s">
        <v>352</v>
      </c>
      <c r="H94" s="307" t="s">
        <v>352</v>
      </c>
      <c r="I94" s="430" t="s">
        <v>675</v>
      </c>
      <c r="J94" s="458">
        <v>7372192.8799999999</v>
      </c>
      <c r="K94" s="250"/>
      <c r="L94" s="110" t="e">
        <f>#N/A</f>
        <v>#N/A</v>
      </c>
      <c r="N94" s="110" t="e">
        <f>+N90-N93</f>
        <v>#REF!</v>
      </c>
    </row>
    <row r="95" spans="1:15" ht="12.75">
      <c r="A95" s="238"/>
      <c r="B95" s="249"/>
      <c r="C95" s="74"/>
      <c r="D95" s="414" t="s">
        <v>426</v>
      </c>
      <c r="E95" s="405" t="s">
        <v>350</v>
      </c>
      <c r="F95" s="359" t="s">
        <v>88</v>
      </c>
      <c r="G95" s="305" t="s">
        <v>352</v>
      </c>
      <c r="H95" s="307" t="s">
        <v>101</v>
      </c>
      <c r="I95" s="418" t="s">
        <v>1043</v>
      </c>
      <c r="J95" s="458">
        <v>0</v>
      </c>
      <c r="K95" s="250"/>
      <c r="L95" s="110" t="e">
        <f>#N/A</f>
        <v>#N/A</v>
      </c>
    </row>
    <row r="96" spans="1:15" ht="12.75">
      <c r="A96" s="238"/>
      <c r="B96" s="249"/>
      <c r="C96" s="74"/>
      <c r="D96" s="414" t="s">
        <v>426</v>
      </c>
      <c r="E96" s="405" t="s">
        <v>350</v>
      </c>
      <c r="F96" s="360" t="s">
        <v>88</v>
      </c>
      <c r="G96" s="360" t="s">
        <v>353</v>
      </c>
      <c r="H96" s="360" t="s">
        <v>350</v>
      </c>
      <c r="I96" s="418" t="s">
        <v>92</v>
      </c>
      <c r="J96" s="458">
        <v>0</v>
      </c>
      <c r="K96" s="250"/>
      <c r="L96" s="110" t="e">
        <f>#N/A</f>
        <v>#N/A</v>
      </c>
    </row>
    <row r="97" spans="1:13" ht="12.75">
      <c r="A97" s="239"/>
      <c r="B97" s="235"/>
      <c r="C97" s="82"/>
      <c r="D97" s="434" t="s">
        <v>41</v>
      </c>
      <c r="E97" s="402" t="s">
        <v>356</v>
      </c>
      <c r="F97" s="437" t="s">
        <v>112</v>
      </c>
      <c r="G97" s="310" t="s">
        <v>351</v>
      </c>
      <c r="H97" s="351" t="s">
        <v>350</v>
      </c>
      <c r="I97" s="441" t="s">
        <v>749</v>
      </c>
      <c r="J97" s="454" t="e">
        <f>+#REF!-'Origen y Aplicacion de Recursos'!J316</f>
        <v>#REF!</v>
      </c>
      <c r="K97" s="250"/>
      <c r="L97" s="110" t="e">
        <f>#N/A</f>
        <v>#N/A</v>
      </c>
    </row>
    <row r="98" spans="1:13" ht="12.75">
      <c r="A98" s="3" t="s">
        <v>920</v>
      </c>
      <c r="B98" s="249" t="s">
        <v>412</v>
      </c>
      <c r="C98" s="258">
        <v>400000</v>
      </c>
      <c r="D98" s="245" t="s">
        <v>426</v>
      </c>
      <c r="E98" s="243" t="s">
        <v>353</v>
      </c>
      <c r="F98" s="305"/>
      <c r="G98" s="305"/>
      <c r="H98" s="305"/>
      <c r="I98" s="419" t="s">
        <v>406</v>
      </c>
      <c r="J98" s="458">
        <v>148000</v>
      </c>
      <c r="K98" s="250">
        <f>+C98</f>
        <v>400000</v>
      </c>
      <c r="L98" s="110" t="e">
        <f>#N/A</f>
        <v>#N/A</v>
      </c>
    </row>
    <row r="99" spans="1:13" ht="12.75">
      <c r="A99" s="239"/>
      <c r="B99" s="235"/>
      <c r="C99" s="483"/>
      <c r="D99" s="350" t="s">
        <v>673</v>
      </c>
      <c r="E99" s="487" t="s">
        <v>674</v>
      </c>
      <c r="F99" s="488" t="s">
        <v>100</v>
      </c>
      <c r="G99" s="310" t="s">
        <v>351</v>
      </c>
      <c r="H99" s="310" t="s">
        <v>351</v>
      </c>
      <c r="I99" s="424" t="s">
        <v>579</v>
      </c>
      <c r="J99" s="454">
        <v>252000</v>
      </c>
      <c r="K99" s="250">
        <f>+J98+J99</f>
        <v>400000</v>
      </c>
      <c r="M99" s="110">
        <f>+J99</f>
        <v>252000</v>
      </c>
    </row>
    <row r="100" spans="1:13" ht="4.5" customHeight="1">
      <c r="A100" s="238"/>
      <c r="B100" s="249"/>
      <c r="C100" s="303"/>
      <c r="D100" s="414"/>
      <c r="E100" s="360"/>
      <c r="F100" s="360"/>
      <c r="G100" s="360"/>
      <c r="H100" s="360"/>
      <c r="I100" s="360"/>
      <c r="J100" s="360"/>
      <c r="K100" s="250">
        <f>+K98-K99</f>
        <v>0</v>
      </c>
    </row>
    <row r="101" spans="1:13" ht="4.5" customHeight="1">
      <c r="A101" s="461"/>
      <c r="B101" s="462"/>
      <c r="C101" s="74"/>
      <c r="D101" s="404"/>
      <c r="E101" s="405"/>
      <c r="F101" s="405"/>
      <c r="G101" s="405"/>
      <c r="H101" s="405"/>
      <c r="I101" s="405"/>
      <c r="J101" s="405"/>
      <c r="K101" s="250"/>
    </row>
    <row r="102" spans="1:13" ht="25.5">
      <c r="A102" s="238" t="s">
        <v>937</v>
      </c>
      <c r="B102" s="249" t="s">
        <v>938</v>
      </c>
      <c r="C102" s="74" t="e">
        <f>+'Ingreso Contraloría'!#REF!</f>
        <v>#REF!</v>
      </c>
      <c r="D102" s="414" t="s">
        <v>40</v>
      </c>
      <c r="E102" s="360" t="s">
        <v>359</v>
      </c>
      <c r="F102" s="360" t="s">
        <v>88</v>
      </c>
      <c r="G102" s="360" t="s">
        <v>350</v>
      </c>
      <c r="H102" s="360" t="s">
        <v>350</v>
      </c>
      <c r="I102" s="400" t="s">
        <v>87</v>
      </c>
      <c r="J102" s="452">
        <v>10099127.52</v>
      </c>
      <c r="K102" s="250" t="e">
        <f>+C102</f>
        <v>#REF!</v>
      </c>
      <c r="M102" s="110">
        <f>+J102</f>
        <v>10099127.52</v>
      </c>
    </row>
    <row r="103" spans="1:13" ht="12.75">
      <c r="A103" s="238"/>
      <c r="B103" s="249"/>
      <c r="C103" s="74"/>
      <c r="D103" s="414" t="s">
        <v>40</v>
      </c>
      <c r="E103" s="360" t="s">
        <v>359</v>
      </c>
      <c r="F103" s="360" t="s">
        <v>88</v>
      </c>
      <c r="G103" s="360" t="s">
        <v>350</v>
      </c>
      <c r="H103" s="360" t="s">
        <v>351</v>
      </c>
      <c r="I103" s="400" t="s">
        <v>89</v>
      </c>
      <c r="J103" s="453"/>
      <c r="K103" s="250">
        <f>SUM(J102:J151)</f>
        <v>43000007</v>
      </c>
      <c r="M103" s="110" t="e">
        <f>#N/A</f>
        <v>#N/A</v>
      </c>
    </row>
    <row r="104" spans="1:13" ht="12.75">
      <c r="A104" s="238"/>
      <c r="B104" s="249"/>
      <c r="C104" s="74"/>
      <c r="D104" s="414" t="s">
        <v>40</v>
      </c>
      <c r="E104" s="360" t="s">
        <v>359</v>
      </c>
      <c r="F104" s="360" t="s">
        <v>88</v>
      </c>
      <c r="G104" s="360" t="s">
        <v>350</v>
      </c>
      <c r="H104" s="360" t="s">
        <v>354</v>
      </c>
      <c r="I104" s="400" t="s">
        <v>435</v>
      </c>
      <c r="J104" s="453">
        <v>1262390.94</v>
      </c>
      <c r="K104" s="250" t="e">
        <f>+K102-K103</f>
        <v>#REF!</v>
      </c>
      <c r="M104" s="110" t="e">
        <f>#N/A</f>
        <v>#N/A</v>
      </c>
    </row>
    <row r="105" spans="1:13" ht="12.75">
      <c r="A105" s="238"/>
      <c r="B105" s="249"/>
      <c r="C105" s="74"/>
      <c r="D105" s="414" t="s">
        <v>40</v>
      </c>
      <c r="E105" s="360" t="s">
        <v>359</v>
      </c>
      <c r="F105" s="360" t="s">
        <v>88</v>
      </c>
      <c r="G105" s="360" t="s">
        <v>352</v>
      </c>
      <c r="H105" s="360" t="s">
        <v>350</v>
      </c>
      <c r="I105" s="400" t="s">
        <v>90</v>
      </c>
      <c r="J105" s="453">
        <v>4886769.46</v>
      </c>
      <c r="K105" s="250"/>
      <c r="M105" s="110" t="e">
        <f>#N/A</f>
        <v>#N/A</v>
      </c>
    </row>
    <row r="106" spans="1:13" ht="12.75">
      <c r="A106" s="238"/>
      <c r="B106" s="249"/>
      <c r="C106" s="74"/>
      <c r="D106" s="414" t="s">
        <v>40</v>
      </c>
      <c r="E106" s="360" t="s">
        <v>359</v>
      </c>
      <c r="F106" s="360" t="s">
        <v>88</v>
      </c>
      <c r="G106" s="360" t="s">
        <v>352</v>
      </c>
      <c r="H106" s="360" t="s">
        <v>352</v>
      </c>
      <c r="I106" s="418" t="s">
        <v>91</v>
      </c>
      <c r="J106" s="457">
        <v>1354023.99</v>
      </c>
      <c r="K106" s="250"/>
      <c r="M106" s="110" t="e">
        <f>#N/A</f>
        <v>#N/A</v>
      </c>
    </row>
    <row r="107" spans="1:13" ht="12.75">
      <c r="A107" s="238"/>
      <c r="B107" s="249"/>
      <c r="C107" s="74"/>
      <c r="D107" s="414" t="s">
        <v>40</v>
      </c>
      <c r="E107" s="360" t="s">
        <v>359</v>
      </c>
      <c r="F107" s="360" t="s">
        <v>88</v>
      </c>
      <c r="G107" s="360" t="s">
        <v>352</v>
      </c>
      <c r="H107" s="360" t="s">
        <v>353</v>
      </c>
      <c r="I107" s="418" t="s">
        <v>1005</v>
      </c>
      <c r="J107" s="457"/>
      <c r="K107" s="250"/>
      <c r="M107" s="110" t="e">
        <f>#N/A</f>
        <v>#N/A</v>
      </c>
    </row>
    <row r="108" spans="1:13" ht="12.75">
      <c r="A108" s="238"/>
      <c r="B108" s="249"/>
      <c r="C108" s="74"/>
      <c r="D108" s="414" t="s">
        <v>40</v>
      </c>
      <c r="E108" s="360" t="s">
        <v>359</v>
      </c>
      <c r="F108" s="360" t="s">
        <v>88</v>
      </c>
      <c r="G108" s="360" t="s">
        <v>353</v>
      </c>
      <c r="H108" s="360" t="s">
        <v>350</v>
      </c>
      <c r="I108" s="418" t="s">
        <v>92</v>
      </c>
      <c r="J108" s="457">
        <v>2274760.31</v>
      </c>
      <c r="K108" s="250"/>
      <c r="M108" s="110" t="e">
        <f>#N/A</f>
        <v>#N/A</v>
      </c>
    </row>
    <row r="109" spans="1:13" ht="12.75">
      <c r="A109" s="238"/>
      <c r="B109" s="249"/>
      <c r="C109" s="74"/>
      <c r="D109" s="414" t="s">
        <v>40</v>
      </c>
      <c r="E109" s="360" t="s">
        <v>359</v>
      </c>
      <c r="F109" s="360" t="s">
        <v>88</v>
      </c>
      <c r="G109" s="360" t="s">
        <v>353</v>
      </c>
      <c r="H109" s="360" t="s">
        <v>354</v>
      </c>
      <c r="I109" s="418" t="s">
        <v>93</v>
      </c>
      <c r="J109" s="457">
        <v>81241.440000000002</v>
      </c>
      <c r="K109" s="250"/>
      <c r="M109" s="110" t="e">
        <f>#N/A</f>
        <v>#N/A</v>
      </c>
    </row>
    <row r="110" spans="1:13" ht="12.75">
      <c r="A110" s="238"/>
      <c r="B110" s="249"/>
      <c r="C110" s="74"/>
      <c r="D110" s="414" t="s">
        <v>40</v>
      </c>
      <c r="E110" s="360" t="s">
        <v>359</v>
      </c>
      <c r="F110" s="360" t="s">
        <v>88</v>
      </c>
      <c r="G110" s="360" t="s">
        <v>354</v>
      </c>
      <c r="H110" s="360" t="s">
        <v>351</v>
      </c>
      <c r="I110" s="418" t="s">
        <v>94</v>
      </c>
      <c r="J110" s="457">
        <v>243724.32</v>
      </c>
      <c r="K110" s="250"/>
      <c r="M110" s="110" t="e">
        <f>#N/A</f>
        <v>#N/A</v>
      </c>
    </row>
    <row r="111" spans="1:13" ht="12.75">
      <c r="A111" s="238"/>
      <c r="B111" s="249"/>
      <c r="C111" s="74"/>
      <c r="D111" s="414" t="s">
        <v>40</v>
      </c>
      <c r="E111" s="360" t="s">
        <v>359</v>
      </c>
      <c r="F111" s="360" t="s">
        <v>88</v>
      </c>
      <c r="G111" s="360" t="s">
        <v>354</v>
      </c>
      <c r="H111" s="360" t="s">
        <v>352</v>
      </c>
      <c r="I111" s="418" t="s">
        <v>95</v>
      </c>
      <c r="J111" s="458">
        <v>487448.64</v>
      </c>
      <c r="K111" s="250"/>
      <c r="M111" s="110" t="e">
        <f>#N/A</f>
        <v>#N/A</v>
      </c>
    </row>
    <row r="112" spans="1:13" ht="22.5">
      <c r="A112" s="238"/>
      <c r="B112" s="249"/>
      <c r="C112" s="74"/>
      <c r="D112" s="414" t="s">
        <v>40</v>
      </c>
      <c r="E112" s="360" t="s">
        <v>359</v>
      </c>
      <c r="F112" s="360" t="s">
        <v>96</v>
      </c>
      <c r="G112" s="405" t="s">
        <v>350</v>
      </c>
      <c r="H112" s="360" t="s">
        <v>351</v>
      </c>
      <c r="I112" s="400" t="s">
        <v>559</v>
      </c>
      <c r="J112" s="458">
        <v>3000000</v>
      </c>
      <c r="K112" s="250"/>
      <c r="M112" s="110" t="e">
        <f>#N/A</f>
        <v>#N/A</v>
      </c>
    </row>
    <row r="113" spans="1:13" ht="12.75">
      <c r="A113" s="238"/>
      <c r="B113" s="249"/>
      <c r="C113" s="74"/>
      <c r="D113" s="414" t="s">
        <v>40</v>
      </c>
      <c r="E113" s="360" t="s">
        <v>359</v>
      </c>
      <c r="F113" s="360" t="s">
        <v>96</v>
      </c>
      <c r="G113" s="405" t="s">
        <v>351</v>
      </c>
      <c r="H113" s="360" t="s">
        <v>350</v>
      </c>
      <c r="I113" s="418" t="s">
        <v>104</v>
      </c>
      <c r="J113" s="458">
        <v>140000</v>
      </c>
      <c r="K113" s="250"/>
      <c r="M113" s="110" t="e">
        <f>#N/A</f>
        <v>#N/A</v>
      </c>
    </row>
    <row r="114" spans="1:13" ht="12.75">
      <c r="A114" s="238"/>
      <c r="B114" s="249"/>
      <c r="C114" s="74"/>
      <c r="D114" s="414" t="s">
        <v>40</v>
      </c>
      <c r="E114" s="360" t="s">
        <v>359</v>
      </c>
      <c r="F114" s="360" t="s">
        <v>96</v>
      </c>
      <c r="G114" s="405" t="s">
        <v>351</v>
      </c>
      <c r="H114" s="360" t="s">
        <v>351</v>
      </c>
      <c r="I114" s="418" t="s">
        <v>105</v>
      </c>
      <c r="J114" s="458">
        <v>105621.81</v>
      </c>
      <c r="K114" s="250"/>
      <c r="M114" s="110" t="e">
        <f>#N/A</f>
        <v>#N/A</v>
      </c>
    </row>
    <row r="115" spans="1:13" ht="12.75">
      <c r="A115" s="238"/>
      <c r="B115" s="249"/>
      <c r="C115" s="74"/>
      <c r="D115" s="414" t="s">
        <v>40</v>
      </c>
      <c r="E115" s="360" t="s">
        <v>359</v>
      </c>
      <c r="F115" s="360" t="s">
        <v>96</v>
      </c>
      <c r="G115" s="405" t="s">
        <v>351</v>
      </c>
      <c r="H115" s="360" t="s">
        <v>353</v>
      </c>
      <c r="I115" s="418" t="s">
        <v>106</v>
      </c>
      <c r="J115" s="458">
        <v>50000</v>
      </c>
      <c r="K115" s="250"/>
      <c r="M115" s="110" t="e">
        <f>#N/A</f>
        <v>#N/A</v>
      </c>
    </row>
    <row r="116" spans="1:13" ht="12.75">
      <c r="A116" s="238"/>
      <c r="B116" s="249"/>
      <c r="C116" s="74"/>
      <c r="D116" s="414" t="s">
        <v>40</v>
      </c>
      <c r="E116" s="360" t="s">
        <v>359</v>
      </c>
      <c r="F116" s="360" t="s">
        <v>96</v>
      </c>
      <c r="G116" s="405" t="s">
        <v>352</v>
      </c>
      <c r="H116" s="360" t="s">
        <v>352</v>
      </c>
      <c r="I116" s="418" t="s">
        <v>107</v>
      </c>
      <c r="J116" s="458">
        <v>700000</v>
      </c>
      <c r="K116" s="250"/>
      <c r="M116" s="110" t="e">
        <f>#N/A</f>
        <v>#N/A</v>
      </c>
    </row>
    <row r="117" spans="1:13" ht="12.75">
      <c r="A117" s="238"/>
      <c r="B117" s="249"/>
      <c r="C117" s="74"/>
      <c r="D117" s="414" t="s">
        <v>40</v>
      </c>
      <c r="E117" s="360" t="s">
        <v>359</v>
      </c>
      <c r="F117" s="360" t="s">
        <v>96</v>
      </c>
      <c r="G117" s="405" t="s">
        <v>352</v>
      </c>
      <c r="H117" s="360" t="s">
        <v>353</v>
      </c>
      <c r="I117" s="418" t="s">
        <v>471</v>
      </c>
      <c r="J117" s="458">
        <v>766206.34</v>
      </c>
      <c r="K117" s="250"/>
      <c r="M117" s="110" t="e">
        <f>#N/A</f>
        <v>#N/A</v>
      </c>
    </row>
    <row r="118" spans="1:13" ht="12.75">
      <c r="A118" s="238"/>
      <c r="B118" s="249"/>
      <c r="C118" s="74"/>
      <c r="D118" s="414" t="s">
        <v>40</v>
      </c>
      <c r="E118" s="360" t="s">
        <v>359</v>
      </c>
      <c r="F118" s="359" t="s">
        <v>96</v>
      </c>
      <c r="G118" s="359" t="s">
        <v>355</v>
      </c>
      <c r="H118" s="359" t="s">
        <v>350</v>
      </c>
      <c r="I118" s="400" t="s">
        <v>98</v>
      </c>
      <c r="J118" s="458">
        <v>487448.64</v>
      </c>
      <c r="K118" s="250"/>
      <c r="M118" s="110" t="e">
        <f>#N/A</f>
        <v>#N/A</v>
      </c>
    </row>
    <row r="119" spans="1:13" ht="12.75">
      <c r="A119" s="238"/>
      <c r="B119" s="249"/>
      <c r="C119" s="74"/>
      <c r="D119" s="414" t="s">
        <v>40</v>
      </c>
      <c r="E119" s="360" t="s">
        <v>359</v>
      </c>
      <c r="F119" s="359" t="s">
        <v>96</v>
      </c>
      <c r="G119" s="359" t="s">
        <v>99</v>
      </c>
      <c r="H119" s="359" t="s">
        <v>350</v>
      </c>
      <c r="I119" s="400" t="s">
        <v>109</v>
      </c>
      <c r="J119" s="458">
        <v>500000</v>
      </c>
      <c r="K119" s="250"/>
      <c r="M119" s="110" t="e">
        <f>#N/A</f>
        <v>#N/A</v>
      </c>
    </row>
    <row r="120" spans="1:13" ht="12.75">
      <c r="A120" s="238"/>
      <c r="B120" s="249"/>
      <c r="C120" s="74"/>
      <c r="D120" s="414" t="s">
        <v>40</v>
      </c>
      <c r="E120" s="360" t="s">
        <v>359</v>
      </c>
      <c r="F120" s="359" t="s">
        <v>100</v>
      </c>
      <c r="G120" s="359" t="s">
        <v>350</v>
      </c>
      <c r="H120" s="359" t="s">
        <v>350</v>
      </c>
      <c r="I120" s="400" t="s">
        <v>779</v>
      </c>
      <c r="J120" s="458">
        <v>2000000</v>
      </c>
      <c r="K120" s="250"/>
      <c r="M120" s="110" t="e">
        <f>#N/A</f>
        <v>#N/A</v>
      </c>
    </row>
    <row r="121" spans="1:13" ht="12.75">
      <c r="A121" s="238"/>
      <c r="B121" s="249"/>
      <c r="C121" s="74"/>
      <c r="D121" s="414" t="s">
        <v>40</v>
      </c>
      <c r="E121" s="360" t="s">
        <v>359</v>
      </c>
      <c r="F121" s="359" t="s">
        <v>100</v>
      </c>
      <c r="G121" s="359" t="s">
        <v>350</v>
      </c>
      <c r="H121" s="359" t="s">
        <v>353</v>
      </c>
      <c r="I121" s="400" t="s">
        <v>557</v>
      </c>
      <c r="J121" s="458">
        <v>400000</v>
      </c>
      <c r="K121" s="250"/>
      <c r="M121" s="110" t="e">
        <f>#N/A</f>
        <v>#N/A</v>
      </c>
    </row>
    <row r="122" spans="1:13" ht="12.75">
      <c r="A122" s="238"/>
      <c r="B122" s="249"/>
      <c r="C122" s="74"/>
      <c r="D122" s="414" t="s">
        <v>40</v>
      </c>
      <c r="E122" s="360" t="s">
        <v>359</v>
      </c>
      <c r="F122" s="359" t="s">
        <v>100</v>
      </c>
      <c r="G122" s="359" t="s">
        <v>350</v>
      </c>
      <c r="H122" s="359" t="s">
        <v>101</v>
      </c>
      <c r="I122" s="400" t="s">
        <v>560</v>
      </c>
      <c r="J122" s="458">
        <v>30000</v>
      </c>
      <c r="K122" s="250"/>
      <c r="M122" s="110" t="e">
        <f>#N/A</f>
        <v>#N/A</v>
      </c>
    </row>
    <row r="123" spans="1:13" ht="12.75">
      <c r="A123" s="238"/>
      <c r="B123" s="249"/>
      <c r="C123" s="74"/>
      <c r="D123" s="414" t="s">
        <v>40</v>
      </c>
      <c r="E123" s="360" t="s">
        <v>359</v>
      </c>
      <c r="F123" s="359" t="s">
        <v>100</v>
      </c>
      <c r="G123" s="359" t="s">
        <v>352</v>
      </c>
      <c r="H123" s="359" t="s">
        <v>350</v>
      </c>
      <c r="I123" s="400" t="s">
        <v>561</v>
      </c>
      <c r="J123" s="458">
        <v>350000</v>
      </c>
      <c r="K123" s="250"/>
      <c r="M123" s="110" t="e">
        <f>#N/A</f>
        <v>#N/A</v>
      </c>
    </row>
    <row r="124" spans="1:13" ht="22.5">
      <c r="A124" s="238"/>
      <c r="B124" s="249"/>
      <c r="C124" s="74"/>
      <c r="D124" s="414" t="s">
        <v>40</v>
      </c>
      <c r="E124" s="360" t="s">
        <v>359</v>
      </c>
      <c r="F124" s="359" t="s">
        <v>100</v>
      </c>
      <c r="G124" s="359" t="s">
        <v>352</v>
      </c>
      <c r="H124" s="359" t="s">
        <v>351</v>
      </c>
      <c r="I124" s="400" t="s">
        <v>562</v>
      </c>
      <c r="J124" s="458">
        <v>2500000</v>
      </c>
      <c r="K124" s="250"/>
      <c r="M124" s="110" t="e">
        <f>#N/A</f>
        <v>#N/A</v>
      </c>
    </row>
    <row r="125" spans="1:13" ht="12.75">
      <c r="A125" s="238"/>
      <c r="B125" s="249"/>
      <c r="C125" s="74"/>
      <c r="D125" s="414" t="s">
        <v>40</v>
      </c>
      <c r="E125" s="360" t="s">
        <v>359</v>
      </c>
      <c r="F125" s="359" t="s">
        <v>100</v>
      </c>
      <c r="G125" s="359" t="s">
        <v>352</v>
      </c>
      <c r="H125" s="359" t="s">
        <v>352</v>
      </c>
      <c r="I125" s="400" t="s">
        <v>597</v>
      </c>
      <c r="J125" s="458">
        <v>250000</v>
      </c>
      <c r="K125" s="250"/>
      <c r="M125" s="110" t="e">
        <f>#N/A</f>
        <v>#N/A</v>
      </c>
    </row>
    <row r="126" spans="1:13" ht="22.5">
      <c r="A126" s="238"/>
      <c r="B126" s="249"/>
      <c r="C126" s="74"/>
      <c r="D126" s="414" t="s">
        <v>40</v>
      </c>
      <c r="E126" s="360" t="s">
        <v>359</v>
      </c>
      <c r="F126" s="359" t="s">
        <v>100</v>
      </c>
      <c r="G126" s="359" t="s">
        <v>352</v>
      </c>
      <c r="H126" s="359" t="s">
        <v>353</v>
      </c>
      <c r="I126" s="400" t="s">
        <v>563</v>
      </c>
      <c r="J126" s="458">
        <v>200000</v>
      </c>
      <c r="K126" s="250"/>
      <c r="M126" s="110" t="e">
        <f>#N/A</f>
        <v>#N/A</v>
      </c>
    </row>
    <row r="127" spans="1:13" ht="12.75">
      <c r="A127" s="238"/>
      <c r="B127" s="249"/>
      <c r="C127" s="74"/>
      <c r="D127" s="414" t="s">
        <v>40</v>
      </c>
      <c r="E127" s="360" t="s">
        <v>359</v>
      </c>
      <c r="F127" s="359" t="s">
        <v>100</v>
      </c>
      <c r="G127" s="359" t="s">
        <v>352</v>
      </c>
      <c r="H127" s="359" t="s">
        <v>354</v>
      </c>
      <c r="I127" s="400" t="s">
        <v>564</v>
      </c>
      <c r="J127" s="458">
        <v>150000</v>
      </c>
      <c r="K127" s="250"/>
      <c r="M127" s="110" t="e">
        <f>#N/A</f>
        <v>#N/A</v>
      </c>
    </row>
    <row r="128" spans="1:13" ht="12.75">
      <c r="A128" s="238"/>
      <c r="B128" s="249"/>
      <c r="C128" s="74"/>
      <c r="D128" s="414" t="s">
        <v>40</v>
      </c>
      <c r="E128" s="360" t="s">
        <v>359</v>
      </c>
      <c r="F128" s="359" t="s">
        <v>100</v>
      </c>
      <c r="G128" s="359" t="s">
        <v>352</v>
      </c>
      <c r="H128" s="359" t="s">
        <v>355</v>
      </c>
      <c r="I128" s="400" t="s">
        <v>565</v>
      </c>
      <c r="J128" s="458">
        <v>150000</v>
      </c>
      <c r="K128" s="250"/>
      <c r="M128" s="110" t="e">
        <f>#N/A</f>
        <v>#N/A</v>
      </c>
    </row>
    <row r="129" spans="1:15" ht="22.5">
      <c r="A129" s="238"/>
      <c r="B129" s="249"/>
      <c r="C129" s="74"/>
      <c r="D129" s="414" t="s">
        <v>40</v>
      </c>
      <c r="E129" s="360" t="s">
        <v>359</v>
      </c>
      <c r="F129" s="359" t="s">
        <v>100</v>
      </c>
      <c r="G129" s="359" t="s">
        <v>352</v>
      </c>
      <c r="H129" s="359" t="s">
        <v>101</v>
      </c>
      <c r="I129" s="400" t="s">
        <v>566</v>
      </c>
      <c r="J129" s="458">
        <v>150000</v>
      </c>
      <c r="K129" s="250"/>
      <c r="M129" s="110" t="e">
        <f>#N/A</f>
        <v>#N/A</v>
      </c>
    </row>
    <row r="130" spans="1:15" ht="12.75">
      <c r="A130" s="238"/>
      <c r="B130" s="249"/>
      <c r="C130" s="74"/>
      <c r="D130" s="414" t="s">
        <v>40</v>
      </c>
      <c r="E130" s="360" t="s">
        <v>359</v>
      </c>
      <c r="F130" s="359" t="s">
        <v>100</v>
      </c>
      <c r="G130" s="359" t="s">
        <v>101</v>
      </c>
      <c r="H130" s="359" t="s">
        <v>350</v>
      </c>
      <c r="I130" s="400" t="s">
        <v>567</v>
      </c>
      <c r="J130" s="458">
        <v>100000</v>
      </c>
      <c r="K130" s="250"/>
      <c r="M130" s="110" t="e">
        <f>#N/A</f>
        <v>#N/A</v>
      </c>
    </row>
    <row r="131" spans="1:15" ht="12.75">
      <c r="A131" s="238"/>
      <c r="B131" s="249"/>
      <c r="C131" s="74"/>
      <c r="D131" s="414" t="s">
        <v>40</v>
      </c>
      <c r="E131" s="360" t="s">
        <v>359</v>
      </c>
      <c r="F131" s="359" t="s">
        <v>100</v>
      </c>
      <c r="G131" s="359" t="s">
        <v>101</v>
      </c>
      <c r="H131" s="359" t="s">
        <v>352</v>
      </c>
      <c r="I131" s="400" t="s">
        <v>102</v>
      </c>
      <c r="J131" s="458">
        <v>100000</v>
      </c>
      <c r="K131" s="250"/>
      <c r="M131" s="110" t="e">
        <f>#N/A</f>
        <v>#N/A</v>
      </c>
    </row>
    <row r="132" spans="1:15" ht="12.75">
      <c r="A132" s="238"/>
      <c r="B132" s="249"/>
      <c r="C132" s="74"/>
      <c r="D132" s="414" t="s">
        <v>40</v>
      </c>
      <c r="E132" s="360" t="s">
        <v>359</v>
      </c>
      <c r="F132" s="359" t="s">
        <v>100</v>
      </c>
      <c r="G132" s="359" t="s">
        <v>101</v>
      </c>
      <c r="H132" s="359" t="s">
        <v>353</v>
      </c>
      <c r="I132" s="400" t="s">
        <v>568</v>
      </c>
      <c r="J132" s="458">
        <v>100000</v>
      </c>
      <c r="K132" s="250"/>
      <c r="M132" s="110" t="e">
        <f>#N/A</f>
        <v>#N/A</v>
      </c>
    </row>
    <row r="133" spans="1:15" ht="12.75">
      <c r="A133" s="238"/>
      <c r="B133" s="249"/>
      <c r="C133" s="74"/>
      <c r="D133" s="414" t="s">
        <v>40</v>
      </c>
      <c r="E133" s="360" t="s">
        <v>359</v>
      </c>
      <c r="F133" s="359" t="s">
        <v>100</v>
      </c>
      <c r="G133" s="359" t="s">
        <v>101</v>
      </c>
      <c r="H133" s="359" t="s">
        <v>354</v>
      </c>
      <c r="I133" s="400" t="s">
        <v>110</v>
      </c>
      <c r="J133" s="458">
        <v>150000</v>
      </c>
      <c r="K133" s="250"/>
      <c r="M133" s="110" t="e">
        <f>#N/A</f>
        <v>#N/A</v>
      </c>
    </row>
    <row r="134" spans="1:15" ht="12.75">
      <c r="A134" s="238"/>
      <c r="B134" s="249"/>
      <c r="C134" s="74"/>
      <c r="D134" s="414" t="s">
        <v>40</v>
      </c>
      <c r="E134" s="360" t="s">
        <v>359</v>
      </c>
      <c r="F134" s="359" t="s">
        <v>100</v>
      </c>
      <c r="G134" s="359" t="s">
        <v>101</v>
      </c>
      <c r="H134" s="359" t="s">
        <v>355</v>
      </c>
      <c r="I134" s="400" t="s">
        <v>111</v>
      </c>
      <c r="J134" s="457">
        <v>50000</v>
      </c>
      <c r="K134" s="250"/>
      <c r="M134" s="110" t="e">
        <f>#N/A</f>
        <v>#N/A</v>
      </c>
    </row>
    <row r="135" spans="1:15" ht="12.75">
      <c r="A135" s="238"/>
      <c r="B135" s="249"/>
      <c r="C135" s="74"/>
      <c r="D135" s="414" t="s">
        <v>40</v>
      </c>
      <c r="E135" s="360" t="s">
        <v>359</v>
      </c>
      <c r="F135" s="359" t="s">
        <v>112</v>
      </c>
      <c r="G135" s="359" t="s">
        <v>350</v>
      </c>
      <c r="H135" s="359" t="s">
        <v>353</v>
      </c>
      <c r="I135" s="435" t="s">
        <v>113</v>
      </c>
      <c r="J135" s="458">
        <v>250000</v>
      </c>
      <c r="K135" s="250"/>
      <c r="M135" s="110" t="e">
        <f>#N/A</f>
        <v>#N/A</v>
      </c>
    </row>
    <row r="136" spans="1:15" ht="12.75">
      <c r="A136" s="238"/>
      <c r="B136" s="249"/>
      <c r="C136" s="74"/>
      <c r="D136" s="414" t="s">
        <v>40</v>
      </c>
      <c r="E136" s="360" t="s">
        <v>359</v>
      </c>
      <c r="F136" s="359" t="s">
        <v>112</v>
      </c>
      <c r="G136" s="359" t="s">
        <v>351</v>
      </c>
      <c r="H136" s="359" t="s">
        <v>353</v>
      </c>
      <c r="I136" s="435" t="s">
        <v>569</v>
      </c>
      <c r="J136" s="458">
        <v>5331236.59</v>
      </c>
      <c r="K136" s="250"/>
      <c r="M136" s="110" t="e">
        <f>#N/A</f>
        <v>#N/A</v>
      </c>
    </row>
    <row r="137" spans="1:15" ht="12.75">
      <c r="A137" s="238"/>
      <c r="B137" s="249"/>
      <c r="C137" s="74"/>
      <c r="D137" s="414" t="s">
        <v>426</v>
      </c>
      <c r="E137" s="405" t="s">
        <v>350</v>
      </c>
      <c r="F137" s="360" t="s">
        <v>88</v>
      </c>
      <c r="G137" s="360" t="s">
        <v>353</v>
      </c>
      <c r="H137" s="360" t="s">
        <v>350</v>
      </c>
      <c r="I137" s="418" t="s">
        <v>92</v>
      </c>
      <c r="J137" s="458">
        <v>4300000</v>
      </c>
      <c r="K137" s="250"/>
      <c r="M137" s="110" t="e">
        <f>#N/A</f>
        <v>#N/A</v>
      </c>
    </row>
    <row r="138" spans="1:15" ht="12.75">
      <c r="A138" s="463"/>
      <c r="B138" s="464"/>
      <c r="C138" s="81"/>
      <c r="D138" s="406"/>
      <c r="E138" s="358"/>
      <c r="F138" s="358"/>
      <c r="G138" s="512"/>
      <c r="H138" s="512"/>
      <c r="I138" s="432"/>
      <c r="J138" s="481"/>
      <c r="K138" s="250"/>
      <c r="L138" s="110">
        <f>+J138</f>
        <v>0</v>
      </c>
      <c r="O138" s="110">
        <f>+'Distribucion Programas I'!C25</f>
        <v>0</v>
      </c>
    </row>
    <row r="139" spans="1:15" ht="12.75">
      <c r="A139" s="461"/>
      <c r="B139" s="462"/>
      <c r="C139" s="74"/>
      <c r="D139" s="404"/>
      <c r="E139" s="405"/>
      <c r="F139" s="405"/>
      <c r="G139" s="308"/>
      <c r="H139" s="308"/>
      <c r="I139" s="420"/>
      <c r="J139" s="480"/>
      <c r="K139" s="250" t="e">
        <f>+C102*10%</f>
        <v>#REF!</v>
      </c>
      <c r="L139" s="110">
        <f>+J139</f>
        <v>0</v>
      </c>
      <c r="O139" s="110">
        <f>+J93+J138</f>
        <v>0</v>
      </c>
    </row>
    <row r="140" spans="1:15" ht="12.75">
      <c r="A140" s="461"/>
      <c r="B140" s="462"/>
      <c r="C140" s="74"/>
      <c r="D140" s="404"/>
      <c r="E140" s="405"/>
      <c r="F140" s="405"/>
      <c r="G140" s="405"/>
      <c r="H140" s="405"/>
      <c r="I140" s="420"/>
      <c r="J140" s="480"/>
      <c r="K140" s="250">
        <f>SUM(J138:J152)</f>
        <v>7</v>
      </c>
      <c r="L140" s="110">
        <f>+J140</f>
        <v>0</v>
      </c>
      <c r="O140" s="110">
        <f>+J166</f>
        <v>650000</v>
      </c>
    </row>
    <row r="141" spans="1:15" ht="12.75">
      <c r="A141" s="461"/>
      <c r="B141" s="462"/>
      <c r="C141" s="74"/>
      <c r="D141" s="404"/>
      <c r="E141" s="405"/>
      <c r="F141" s="405"/>
      <c r="G141" s="405"/>
      <c r="H141" s="405"/>
      <c r="I141" s="420"/>
      <c r="J141" s="480"/>
      <c r="K141" s="250"/>
    </row>
    <row r="142" spans="1:15" ht="12.75">
      <c r="A142" s="461"/>
      <c r="B142" s="462"/>
      <c r="C142" s="74"/>
      <c r="D142" s="404"/>
      <c r="E142" s="405"/>
      <c r="F142" s="405"/>
      <c r="G142" s="405"/>
      <c r="H142" s="405"/>
      <c r="I142" s="420"/>
      <c r="J142" s="480"/>
      <c r="K142" s="250"/>
    </row>
    <row r="143" spans="1:15" ht="12.75">
      <c r="A143" s="461"/>
      <c r="B143" s="462"/>
      <c r="C143" s="74"/>
      <c r="D143" s="404"/>
      <c r="E143" s="405"/>
      <c r="F143" s="405"/>
      <c r="G143" s="405"/>
      <c r="H143" s="405"/>
      <c r="I143" s="420"/>
      <c r="J143" s="480"/>
      <c r="K143" s="250"/>
    </row>
    <row r="144" spans="1:15" ht="12.75">
      <c r="A144" s="461"/>
      <c r="B144" s="462"/>
      <c r="C144" s="74"/>
      <c r="D144" s="404"/>
      <c r="E144" s="405"/>
      <c r="F144" s="405"/>
      <c r="G144" s="405"/>
      <c r="H144" s="405"/>
      <c r="I144" s="420"/>
      <c r="J144" s="480"/>
      <c r="K144" s="250"/>
    </row>
    <row r="145" spans="1:15" ht="12.75">
      <c r="A145" s="461"/>
      <c r="B145" s="462"/>
      <c r="C145" s="74"/>
      <c r="D145" s="404"/>
      <c r="E145" s="405"/>
      <c r="F145" s="405"/>
      <c r="G145" s="405"/>
      <c r="H145" s="405"/>
      <c r="I145" s="420"/>
      <c r="J145" s="480"/>
      <c r="K145" s="250"/>
    </row>
    <row r="146" spans="1:15" ht="12.75">
      <c r="A146" s="461"/>
      <c r="B146" s="462"/>
      <c r="C146" s="74"/>
      <c r="D146" s="404"/>
      <c r="E146" s="405"/>
      <c r="F146" s="405"/>
      <c r="G146" s="405"/>
      <c r="H146" s="405"/>
      <c r="I146" s="420"/>
      <c r="J146" s="480"/>
      <c r="K146" s="250"/>
    </row>
    <row r="147" spans="1:15" ht="12.75">
      <c r="A147" s="461"/>
      <c r="B147" s="462"/>
      <c r="C147" s="74"/>
      <c r="D147" s="404"/>
      <c r="E147" s="405"/>
      <c r="F147" s="405"/>
      <c r="G147" s="405"/>
      <c r="H147" s="405"/>
      <c r="I147" s="420"/>
      <c r="J147" s="480"/>
      <c r="K147" s="250"/>
    </row>
    <row r="148" spans="1:15" ht="12.75">
      <c r="A148" s="461"/>
      <c r="B148" s="462"/>
      <c r="C148" s="74"/>
      <c r="D148" s="404"/>
      <c r="E148" s="405"/>
      <c r="F148" s="405"/>
      <c r="G148" s="405"/>
      <c r="H148" s="405"/>
      <c r="I148" s="420"/>
      <c r="J148" s="480"/>
      <c r="K148" s="250"/>
    </row>
    <row r="149" spans="1:15" ht="12.75">
      <c r="A149" s="461"/>
      <c r="B149" s="462"/>
      <c r="C149" s="74"/>
      <c r="D149" s="404"/>
      <c r="E149" s="405"/>
      <c r="F149" s="405"/>
      <c r="G149" s="405"/>
      <c r="H149" s="405"/>
      <c r="I149" s="420"/>
      <c r="J149" s="480"/>
      <c r="K149" s="250"/>
    </row>
    <row r="150" spans="1:15" ht="12.75">
      <c r="A150" s="461"/>
      <c r="B150" s="462"/>
      <c r="C150" s="74"/>
      <c r="D150" s="404"/>
      <c r="E150" s="405"/>
      <c r="F150" s="405"/>
      <c r="G150" s="405"/>
      <c r="H150" s="405"/>
      <c r="I150" s="420"/>
      <c r="J150" s="348">
        <v>7</v>
      </c>
      <c r="K150" s="250" t="e">
        <f>+K139-K140</f>
        <v>#REF!</v>
      </c>
      <c r="L150" s="110">
        <f>+J150</f>
        <v>7</v>
      </c>
    </row>
    <row r="151" spans="1:15" ht="12.75">
      <c r="A151" s="461"/>
      <c r="B151" s="462"/>
      <c r="C151" s="74"/>
      <c r="D151" s="404"/>
      <c r="E151" s="405"/>
      <c r="F151" s="405"/>
      <c r="G151" s="405"/>
      <c r="H151" s="405"/>
      <c r="I151" s="420"/>
      <c r="J151" s="480"/>
      <c r="K151" s="250"/>
      <c r="L151" s="110">
        <f>+J151</f>
        <v>0</v>
      </c>
    </row>
    <row r="152" spans="1:15" ht="7.5" customHeight="1">
      <c r="A152" s="465"/>
      <c r="B152" s="466"/>
      <c r="C152" s="82"/>
      <c r="D152" s="401"/>
      <c r="E152" s="403"/>
      <c r="F152" s="403"/>
      <c r="G152" s="403"/>
      <c r="H152" s="403"/>
      <c r="I152" s="433"/>
      <c r="J152" s="79"/>
      <c r="K152" s="250"/>
    </row>
    <row r="153" spans="1:15" ht="25.5">
      <c r="A153" s="238" t="s">
        <v>929</v>
      </c>
      <c r="B153" s="249" t="s">
        <v>927</v>
      </c>
      <c r="C153" s="74" t="e">
        <f>+'Ingreso Contraloría'!#REF!</f>
        <v>#REF!</v>
      </c>
      <c r="D153" s="414" t="s">
        <v>40</v>
      </c>
      <c r="E153" s="360" t="s">
        <v>356</v>
      </c>
      <c r="F153" s="436" t="s">
        <v>88</v>
      </c>
      <c r="G153" s="405" t="s">
        <v>350</v>
      </c>
      <c r="H153" s="360" t="s">
        <v>350</v>
      </c>
      <c r="I153" s="400" t="s">
        <v>962</v>
      </c>
      <c r="J153" s="457">
        <v>3355909.2</v>
      </c>
      <c r="K153" s="250" t="e">
        <f>+C153</f>
        <v>#REF!</v>
      </c>
      <c r="M153" s="110" t="e">
        <f>#N/A</f>
        <v>#N/A</v>
      </c>
      <c r="O153" s="110">
        <f>+O138-O139-O140-O150</f>
        <v>-650000</v>
      </c>
    </row>
    <row r="154" spans="1:15" ht="12.75">
      <c r="A154" s="238"/>
      <c r="B154" s="249"/>
      <c r="C154" s="74"/>
      <c r="D154" s="414" t="s">
        <v>40</v>
      </c>
      <c r="E154" s="360" t="s">
        <v>356</v>
      </c>
      <c r="F154" s="436" t="s">
        <v>88</v>
      </c>
      <c r="G154" s="405" t="s">
        <v>350</v>
      </c>
      <c r="H154" s="360" t="s">
        <v>354</v>
      </c>
      <c r="I154" s="400" t="s">
        <v>435</v>
      </c>
      <c r="J154" s="457">
        <v>279659.09999999998</v>
      </c>
      <c r="K154" s="250"/>
      <c r="M154" s="110" t="e">
        <f>#N/A</f>
        <v>#N/A</v>
      </c>
    </row>
    <row r="155" spans="1:15" ht="12.75">
      <c r="A155" s="238"/>
      <c r="B155" s="249"/>
      <c r="C155" s="74"/>
      <c r="D155" s="414" t="s">
        <v>40</v>
      </c>
      <c r="E155" s="360" t="s">
        <v>356</v>
      </c>
      <c r="F155" s="360" t="s">
        <v>88</v>
      </c>
      <c r="G155" s="360" t="s">
        <v>352</v>
      </c>
      <c r="H155" s="360" t="s">
        <v>350</v>
      </c>
      <c r="I155" s="400" t="s">
        <v>90</v>
      </c>
      <c r="J155" s="457">
        <v>464234.11</v>
      </c>
      <c r="K155" s="250"/>
      <c r="M155" s="110" t="e">
        <f>#N/A</f>
        <v>#N/A</v>
      </c>
    </row>
    <row r="156" spans="1:15" ht="12.75">
      <c r="A156" s="238"/>
      <c r="B156" s="249"/>
      <c r="C156" s="74"/>
      <c r="D156" s="414" t="s">
        <v>40</v>
      </c>
      <c r="E156" s="360" t="s">
        <v>356</v>
      </c>
      <c r="F156" s="360" t="s">
        <v>88</v>
      </c>
      <c r="G156" s="360" t="s">
        <v>352</v>
      </c>
      <c r="H156" s="360" t="s">
        <v>352</v>
      </c>
      <c r="I156" s="418" t="s">
        <v>91</v>
      </c>
      <c r="J156" s="457">
        <v>341650.2</v>
      </c>
      <c r="K156" s="250">
        <f>SUM(J153:J168)</f>
        <v>6500000</v>
      </c>
      <c r="M156" s="110" t="e">
        <f>#N/A</f>
        <v>#N/A</v>
      </c>
    </row>
    <row r="157" spans="1:15" ht="12.75">
      <c r="A157" s="238"/>
      <c r="B157" s="249"/>
      <c r="C157" s="74"/>
      <c r="D157" s="414" t="s">
        <v>40</v>
      </c>
      <c r="E157" s="360" t="s">
        <v>356</v>
      </c>
      <c r="F157" s="360" t="s">
        <v>88</v>
      </c>
      <c r="G157" s="360" t="s">
        <v>353</v>
      </c>
      <c r="H157" s="360" t="s">
        <v>350</v>
      </c>
      <c r="I157" s="418" t="s">
        <v>92</v>
      </c>
      <c r="J157" s="457">
        <v>573972.34</v>
      </c>
      <c r="K157" s="250" t="e">
        <f>+K153-K156</f>
        <v>#REF!</v>
      </c>
      <c r="M157" s="110" t="e">
        <f>#N/A</f>
        <v>#N/A</v>
      </c>
    </row>
    <row r="158" spans="1:15" ht="12.75">
      <c r="A158" s="238"/>
      <c r="B158" s="249"/>
      <c r="C158" s="74"/>
      <c r="D158" s="414" t="s">
        <v>40</v>
      </c>
      <c r="E158" s="360" t="s">
        <v>356</v>
      </c>
      <c r="F158" s="360" t="s">
        <v>88</v>
      </c>
      <c r="G158" s="360" t="s">
        <v>353</v>
      </c>
      <c r="H158" s="360" t="s">
        <v>354</v>
      </c>
      <c r="I158" s="418" t="s">
        <v>93</v>
      </c>
      <c r="J158" s="457">
        <v>20499.009999999998</v>
      </c>
      <c r="K158" s="250"/>
      <c r="M158" s="110" t="e">
        <f>#N/A</f>
        <v>#N/A</v>
      </c>
      <c r="O158" s="110">
        <f>+J139+J166+J194</f>
        <v>67796489.321610063</v>
      </c>
    </row>
    <row r="159" spans="1:15" ht="12.75">
      <c r="A159" s="238"/>
      <c r="B159" s="249"/>
      <c r="C159" s="74"/>
      <c r="D159" s="414" t="s">
        <v>40</v>
      </c>
      <c r="E159" s="360" t="s">
        <v>356</v>
      </c>
      <c r="F159" s="360" t="s">
        <v>88</v>
      </c>
      <c r="G159" s="360" t="s">
        <v>354</v>
      </c>
      <c r="H159" s="360" t="s">
        <v>351</v>
      </c>
      <c r="I159" s="418" t="s">
        <v>94</v>
      </c>
      <c r="J159" s="457">
        <v>61497.04</v>
      </c>
      <c r="K159" s="250"/>
      <c r="M159" s="110" t="e">
        <f>#N/A</f>
        <v>#N/A</v>
      </c>
      <c r="O159" s="110">
        <v>7383437.04</v>
      </c>
    </row>
    <row r="160" spans="1:15" ht="12.75">
      <c r="A160" s="238"/>
      <c r="B160" s="249"/>
      <c r="C160" s="74"/>
      <c r="D160" s="414" t="s">
        <v>40</v>
      </c>
      <c r="E160" s="360" t="s">
        <v>356</v>
      </c>
      <c r="F160" s="360" t="s">
        <v>88</v>
      </c>
      <c r="G160" s="360" t="s">
        <v>354</v>
      </c>
      <c r="H160" s="360" t="s">
        <v>352</v>
      </c>
      <c r="I160" s="418" t="s">
        <v>95</v>
      </c>
      <c r="J160" s="457">
        <v>122994.07</v>
      </c>
      <c r="K160" s="250"/>
      <c r="M160" s="110" t="e">
        <f>#N/A</f>
        <v>#N/A</v>
      </c>
    </row>
    <row r="161" spans="1:15" ht="12.75">
      <c r="A161" s="238"/>
      <c r="B161" s="249"/>
      <c r="C161" s="74"/>
      <c r="D161" s="414" t="s">
        <v>40</v>
      </c>
      <c r="E161" s="360" t="s">
        <v>356</v>
      </c>
      <c r="F161" s="436" t="s">
        <v>96</v>
      </c>
      <c r="G161" s="405" t="s">
        <v>351</v>
      </c>
      <c r="H161" s="360" t="s">
        <v>350</v>
      </c>
      <c r="I161" s="400" t="s">
        <v>1007</v>
      </c>
      <c r="J161" s="457">
        <v>137924.1</v>
      </c>
      <c r="K161" s="250"/>
      <c r="M161" s="110" t="e">
        <f>#N/A</f>
        <v>#N/A</v>
      </c>
      <c r="O161" s="110">
        <f>+O159-O158</f>
        <v>-60413052.281610064</v>
      </c>
    </row>
    <row r="162" spans="1:15" ht="12.75">
      <c r="A162" s="238"/>
      <c r="B162" s="249"/>
      <c r="C162" s="74"/>
      <c r="D162" s="414" t="s">
        <v>40</v>
      </c>
      <c r="E162" s="360" t="s">
        <v>356</v>
      </c>
      <c r="F162" s="436" t="s">
        <v>96</v>
      </c>
      <c r="G162" s="405" t="s">
        <v>351</v>
      </c>
      <c r="H162" s="360" t="s">
        <v>351</v>
      </c>
      <c r="I162" s="400" t="s">
        <v>105</v>
      </c>
      <c r="J162" s="457">
        <v>200000</v>
      </c>
      <c r="K162" s="250"/>
      <c r="M162" s="110" t="e">
        <f>#N/A</f>
        <v>#N/A</v>
      </c>
    </row>
    <row r="163" spans="1:15" ht="12.75">
      <c r="A163" s="238"/>
      <c r="B163" s="249"/>
      <c r="C163" s="74"/>
      <c r="D163" s="414" t="s">
        <v>40</v>
      </c>
      <c r="E163" s="360" t="s">
        <v>356</v>
      </c>
      <c r="F163" s="436" t="s">
        <v>96</v>
      </c>
      <c r="G163" s="405" t="s">
        <v>355</v>
      </c>
      <c r="H163" s="360" t="s">
        <v>350</v>
      </c>
      <c r="I163" s="400" t="s">
        <v>98</v>
      </c>
      <c r="J163" s="457">
        <v>116706.1</v>
      </c>
      <c r="K163" s="250" t="e">
        <f>+C153*10%</f>
        <v>#REF!</v>
      </c>
      <c r="M163" s="110" t="e">
        <f>#N/A</f>
        <v>#N/A</v>
      </c>
    </row>
    <row r="164" spans="1:15" ht="12.75">
      <c r="A164" s="238"/>
      <c r="B164" s="249"/>
      <c r="C164" s="74"/>
      <c r="D164" s="414" t="s">
        <v>40</v>
      </c>
      <c r="E164" s="360" t="s">
        <v>356</v>
      </c>
      <c r="F164" s="436" t="s">
        <v>100</v>
      </c>
      <c r="G164" s="405" t="s">
        <v>352</v>
      </c>
      <c r="H164" s="360" t="s">
        <v>350</v>
      </c>
      <c r="I164" s="400" t="s">
        <v>1076</v>
      </c>
      <c r="J164" s="457">
        <v>24954.73</v>
      </c>
      <c r="K164" s="250"/>
      <c r="M164" s="110" t="e">
        <f>#N/A</f>
        <v>#N/A</v>
      </c>
    </row>
    <row r="165" spans="1:15" ht="12.75">
      <c r="A165" s="238"/>
      <c r="B165" s="249"/>
      <c r="C165" s="74"/>
      <c r="D165" s="414" t="s">
        <v>40</v>
      </c>
      <c r="E165" s="360" t="s">
        <v>356</v>
      </c>
      <c r="F165" s="436"/>
      <c r="G165" s="405"/>
      <c r="H165" s="360"/>
      <c r="I165" s="400" t="s">
        <v>1077</v>
      </c>
      <c r="J165" s="457">
        <v>150000</v>
      </c>
      <c r="K165" s="250"/>
      <c r="M165" s="110" t="e">
        <f>#N/A</f>
        <v>#N/A</v>
      </c>
    </row>
    <row r="166" spans="1:15" ht="12.75">
      <c r="A166" s="238"/>
      <c r="B166" s="249"/>
      <c r="C166" s="74"/>
      <c r="D166" s="414" t="s">
        <v>426</v>
      </c>
      <c r="E166" s="359" t="s">
        <v>350</v>
      </c>
      <c r="F166" s="360" t="s">
        <v>88</v>
      </c>
      <c r="G166" s="360" t="s">
        <v>353</v>
      </c>
      <c r="H166" s="360" t="s">
        <v>350</v>
      </c>
      <c r="I166" s="418" t="s">
        <v>92</v>
      </c>
      <c r="J166" s="458">
        <v>650000</v>
      </c>
      <c r="K166" s="250">
        <f>+J166+J167</f>
        <v>650000</v>
      </c>
      <c r="L166" s="110">
        <f>+J166</f>
        <v>650000</v>
      </c>
    </row>
    <row r="167" spans="1:15" ht="12.75">
      <c r="A167" s="238"/>
      <c r="B167" s="249"/>
      <c r="C167" s="74"/>
      <c r="D167" s="414"/>
      <c r="E167" s="359"/>
      <c r="F167" s="360"/>
      <c r="G167" s="308"/>
      <c r="H167" s="305"/>
      <c r="I167" s="419"/>
      <c r="J167" s="422"/>
      <c r="K167" s="250" t="e">
        <f>+K163-K166</f>
        <v>#REF!</v>
      </c>
      <c r="L167" s="110">
        <f>+J167</f>
        <v>0</v>
      </c>
    </row>
    <row r="168" spans="1:15" ht="6" customHeight="1">
      <c r="A168" s="239"/>
      <c r="B168" s="235"/>
      <c r="C168" s="82"/>
      <c r="D168" s="411"/>
      <c r="E168" s="403"/>
      <c r="F168" s="440"/>
      <c r="G168" s="403"/>
      <c r="H168" s="402"/>
      <c r="I168" s="443"/>
      <c r="J168" s="421">
        <v>0</v>
      </c>
      <c r="K168" s="250"/>
    </row>
    <row r="169" spans="1:15" ht="12.75">
      <c r="A169" s="3" t="s">
        <v>935</v>
      </c>
      <c r="B169" s="249" t="s">
        <v>936</v>
      </c>
      <c r="C169" s="258">
        <v>2000</v>
      </c>
      <c r="D169" s="410" t="s">
        <v>40</v>
      </c>
      <c r="E169" s="405" t="s">
        <v>353</v>
      </c>
      <c r="F169" s="360" t="s">
        <v>100</v>
      </c>
      <c r="G169" s="360" t="s">
        <v>350</v>
      </c>
      <c r="H169" s="360" t="s">
        <v>350</v>
      </c>
      <c r="I169" s="420" t="s">
        <v>667</v>
      </c>
      <c r="J169" s="454">
        <v>2000</v>
      </c>
      <c r="K169" s="250">
        <f>+J169</f>
        <v>2000</v>
      </c>
      <c r="M169" s="110" t="e">
        <f>#N/A</f>
        <v>#N/A</v>
      </c>
    </row>
    <row r="170" spans="1:15" ht="23.25" customHeight="1">
      <c r="A170" s="236" t="s">
        <v>933</v>
      </c>
      <c r="B170" s="311" t="s">
        <v>930</v>
      </c>
      <c r="C170" s="299" t="e">
        <f>+'Ingreso Contraloría'!#REF!</f>
        <v>#REF!</v>
      </c>
      <c r="D170" s="413" t="s">
        <v>40</v>
      </c>
      <c r="E170" s="407" t="s">
        <v>351</v>
      </c>
      <c r="F170" s="358" t="s">
        <v>88</v>
      </c>
      <c r="G170" s="407" t="s">
        <v>350</v>
      </c>
      <c r="H170" s="407" t="s">
        <v>350</v>
      </c>
      <c r="I170" s="412" t="s">
        <v>87</v>
      </c>
      <c r="J170" s="457">
        <v>10428310.800000001</v>
      </c>
      <c r="K170" s="250" t="e">
        <f>+C170</f>
        <v>#REF!</v>
      </c>
      <c r="M170" s="110" t="e">
        <f>#N/A</f>
        <v>#N/A</v>
      </c>
    </row>
    <row r="171" spans="1:15" ht="23.25" customHeight="1">
      <c r="A171" s="238"/>
      <c r="B171" s="312"/>
      <c r="C171" s="303"/>
      <c r="D171" s="414" t="s">
        <v>40</v>
      </c>
      <c r="E171" s="360" t="s">
        <v>351</v>
      </c>
      <c r="F171" s="405" t="s">
        <v>88</v>
      </c>
      <c r="G171" s="360" t="s">
        <v>350</v>
      </c>
      <c r="H171" s="360" t="s">
        <v>351</v>
      </c>
      <c r="I171" s="400" t="s">
        <v>1072</v>
      </c>
      <c r="J171" s="457">
        <v>1500000</v>
      </c>
      <c r="K171" s="250"/>
      <c r="M171" s="110" t="e">
        <f>#N/A</f>
        <v>#N/A</v>
      </c>
    </row>
    <row r="172" spans="1:15" ht="12.75">
      <c r="A172" s="238"/>
      <c r="B172" s="312"/>
      <c r="C172" s="303"/>
      <c r="D172" s="414" t="s">
        <v>40</v>
      </c>
      <c r="E172" s="360" t="s">
        <v>351</v>
      </c>
      <c r="F172" s="405" t="s">
        <v>88</v>
      </c>
      <c r="G172" s="360" t="s">
        <v>350</v>
      </c>
      <c r="H172" s="360" t="s">
        <v>354</v>
      </c>
      <c r="I172" s="400" t="s">
        <v>435</v>
      </c>
      <c r="J172" s="457">
        <v>869025.9</v>
      </c>
      <c r="K172" s="250">
        <f>SUM(J170:J195)</f>
        <v>158941056.78592867</v>
      </c>
      <c r="M172" s="110" t="e">
        <f>#N/A</f>
        <v>#N/A</v>
      </c>
    </row>
    <row r="173" spans="1:15" ht="12.75">
      <c r="A173" s="238"/>
      <c r="B173" s="312"/>
      <c r="C173" s="303"/>
      <c r="D173" s="414" t="s">
        <v>40</v>
      </c>
      <c r="E173" s="360" t="s">
        <v>351</v>
      </c>
      <c r="F173" s="405" t="s">
        <v>88</v>
      </c>
      <c r="G173" s="360" t="s">
        <v>351</v>
      </c>
      <c r="H173" s="360" t="s">
        <v>350</v>
      </c>
      <c r="I173" s="400" t="s">
        <v>1038</v>
      </c>
      <c r="J173" s="457">
        <v>500000</v>
      </c>
      <c r="K173" s="250"/>
      <c r="M173" s="110" t="e">
        <f>#N/A</f>
        <v>#N/A</v>
      </c>
    </row>
    <row r="174" spans="1:15" ht="12.75">
      <c r="A174" s="238"/>
      <c r="B174" s="312"/>
      <c r="C174" s="303"/>
      <c r="D174" s="414" t="s">
        <v>40</v>
      </c>
      <c r="E174" s="360" t="s">
        <v>351</v>
      </c>
      <c r="F174" s="405" t="s">
        <v>88</v>
      </c>
      <c r="G174" s="360" t="s">
        <v>352</v>
      </c>
      <c r="H174" s="360" t="s">
        <v>350</v>
      </c>
      <c r="I174" s="400" t="s">
        <v>90</v>
      </c>
      <c r="J174" s="457">
        <v>2610820.2999999998</v>
      </c>
      <c r="K174" s="250" t="e">
        <f>+K170-K172</f>
        <v>#REF!</v>
      </c>
      <c r="M174" s="110" t="e">
        <f>#N/A</f>
        <v>#N/A</v>
      </c>
    </row>
    <row r="175" spans="1:15" ht="12.75">
      <c r="A175" s="238"/>
      <c r="B175" s="312"/>
      <c r="C175" s="303"/>
      <c r="D175" s="414" t="s">
        <v>40</v>
      </c>
      <c r="E175" s="360" t="s">
        <v>351</v>
      </c>
      <c r="F175" s="436" t="s">
        <v>88</v>
      </c>
      <c r="G175" s="405" t="s">
        <v>352</v>
      </c>
      <c r="H175" s="360" t="s">
        <v>352</v>
      </c>
      <c r="I175" s="420" t="s">
        <v>91</v>
      </c>
      <c r="J175" s="458">
        <v>1325679.75</v>
      </c>
      <c r="M175" s="110" t="e">
        <f>#N/A</f>
        <v>#N/A</v>
      </c>
    </row>
    <row r="176" spans="1:15" ht="12.75">
      <c r="A176" s="238"/>
      <c r="B176" s="312"/>
      <c r="C176" s="303"/>
      <c r="D176" s="414" t="s">
        <v>40</v>
      </c>
      <c r="E176" s="360" t="s">
        <v>351</v>
      </c>
      <c r="F176" s="436" t="s">
        <v>88</v>
      </c>
      <c r="G176" s="405" t="s">
        <v>353</v>
      </c>
      <c r="H176" s="360" t="s">
        <v>350</v>
      </c>
      <c r="I176" s="420" t="s">
        <v>92</v>
      </c>
      <c r="J176" s="458">
        <v>2227141.98</v>
      </c>
      <c r="M176" s="110" t="e">
        <f>#N/A</f>
        <v>#N/A</v>
      </c>
    </row>
    <row r="177" spans="1:13" ht="12.75">
      <c r="A177" s="238"/>
      <c r="B177" s="312"/>
      <c r="C177" s="303"/>
      <c r="D177" s="414" t="s">
        <v>40</v>
      </c>
      <c r="E177" s="360" t="s">
        <v>351</v>
      </c>
      <c r="F177" s="436" t="s">
        <v>88</v>
      </c>
      <c r="G177" s="405" t="s">
        <v>353</v>
      </c>
      <c r="H177" s="360" t="s">
        <v>354</v>
      </c>
      <c r="I177" s="420" t="s">
        <v>93</v>
      </c>
      <c r="J177" s="458">
        <v>79540.789999999994</v>
      </c>
      <c r="M177" s="110" t="e">
        <f>#N/A</f>
        <v>#N/A</v>
      </c>
    </row>
    <row r="178" spans="1:13" ht="12.75">
      <c r="A178" s="238"/>
      <c r="B178" s="312"/>
      <c r="C178" s="303"/>
      <c r="D178" s="414" t="s">
        <v>40</v>
      </c>
      <c r="E178" s="360" t="s">
        <v>351</v>
      </c>
      <c r="F178" s="436" t="s">
        <v>88</v>
      </c>
      <c r="G178" s="405" t="s">
        <v>354</v>
      </c>
      <c r="H178" s="360" t="s">
        <v>351</v>
      </c>
      <c r="I178" s="420" t="s">
        <v>94</v>
      </c>
      <c r="J178" s="458">
        <v>238622.36</v>
      </c>
      <c r="M178" s="110" t="e">
        <f>#N/A</f>
        <v>#N/A</v>
      </c>
    </row>
    <row r="179" spans="1:13" ht="12.75">
      <c r="A179" s="238"/>
      <c r="B179" s="312"/>
      <c r="C179" s="303"/>
      <c r="D179" s="414" t="s">
        <v>40</v>
      </c>
      <c r="E179" s="360" t="s">
        <v>351</v>
      </c>
      <c r="F179" s="436" t="s">
        <v>88</v>
      </c>
      <c r="G179" s="405" t="s">
        <v>354</v>
      </c>
      <c r="H179" s="360" t="s">
        <v>352</v>
      </c>
      <c r="I179" s="420" t="s">
        <v>95</v>
      </c>
      <c r="J179" s="458">
        <v>477244.71</v>
      </c>
      <c r="M179" s="110" t="e">
        <f>#N/A</f>
        <v>#N/A</v>
      </c>
    </row>
    <row r="180" spans="1:13" ht="12.75">
      <c r="A180" s="238"/>
      <c r="B180" s="312"/>
      <c r="C180" s="303"/>
      <c r="D180" s="414" t="s">
        <v>40</v>
      </c>
      <c r="E180" s="360" t="s">
        <v>351</v>
      </c>
      <c r="F180" s="436" t="s">
        <v>88</v>
      </c>
      <c r="G180" s="405" t="s">
        <v>352</v>
      </c>
      <c r="H180" s="360" t="s">
        <v>350</v>
      </c>
      <c r="I180" s="420" t="s">
        <v>943</v>
      </c>
      <c r="J180" s="458">
        <v>100000</v>
      </c>
      <c r="M180" s="110" t="e">
        <f>#N/A</f>
        <v>#N/A</v>
      </c>
    </row>
    <row r="181" spans="1:13" ht="12.75">
      <c r="A181" s="238"/>
      <c r="B181" s="312"/>
      <c r="C181" s="303"/>
      <c r="D181" s="414" t="s">
        <v>40</v>
      </c>
      <c r="E181" s="360" t="s">
        <v>351</v>
      </c>
      <c r="F181" s="436" t="s">
        <v>96</v>
      </c>
      <c r="G181" s="405" t="s">
        <v>354</v>
      </c>
      <c r="H181" s="360" t="s">
        <v>351</v>
      </c>
      <c r="I181" s="420" t="s">
        <v>97</v>
      </c>
      <c r="J181" s="458">
        <v>1000000</v>
      </c>
      <c r="M181" s="110" t="e">
        <f>#N/A</f>
        <v>#N/A</v>
      </c>
    </row>
    <row r="182" spans="1:13" ht="12.75">
      <c r="A182" s="238"/>
      <c r="B182" s="312"/>
      <c r="C182" s="303"/>
      <c r="D182" s="414" t="s">
        <v>40</v>
      </c>
      <c r="E182" s="360" t="s">
        <v>351</v>
      </c>
      <c r="F182" s="405" t="s">
        <v>96</v>
      </c>
      <c r="G182" s="360" t="s">
        <v>355</v>
      </c>
      <c r="H182" s="360" t="s">
        <v>350</v>
      </c>
      <c r="I182" s="400" t="s">
        <v>98</v>
      </c>
      <c r="J182" s="457">
        <v>449863.25</v>
      </c>
      <c r="K182" s="493"/>
      <c r="M182" s="110" t="e">
        <f>#N/A</f>
        <v>#N/A</v>
      </c>
    </row>
    <row r="183" spans="1:13" ht="12.75">
      <c r="A183" s="238"/>
      <c r="B183" s="312"/>
      <c r="C183" s="303"/>
      <c r="D183" s="414" t="s">
        <v>40</v>
      </c>
      <c r="E183" s="360" t="s">
        <v>351</v>
      </c>
      <c r="F183" s="405" t="s">
        <v>96</v>
      </c>
      <c r="G183" s="360" t="s">
        <v>99</v>
      </c>
      <c r="H183" s="360" t="s">
        <v>354</v>
      </c>
      <c r="I183" s="400" t="s">
        <v>1022</v>
      </c>
      <c r="J183" s="457">
        <v>1000000</v>
      </c>
      <c r="M183" s="110" t="e">
        <f>#N/A</f>
        <v>#N/A</v>
      </c>
    </row>
    <row r="184" spans="1:13" ht="12.75">
      <c r="A184" s="238"/>
      <c r="B184" s="312"/>
      <c r="C184" s="303"/>
      <c r="D184" s="414" t="s">
        <v>40</v>
      </c>
      <c r="E184" s="360" t="s">
        <v>351</v>
      </c>
      <c r="F184" s="405" t="s">
        <v>96</v>
      </c>
      <c r="G184" s="360" t="s">
        <v>99</v>
      </c>
      <c r="H184" s="360" t="s">
        <v>101</v>
      </c>
      <c r="I184" s="400" t="s">
        <v>1073</v>
      </c>
      <c r="J184" s="457">
        <v>500000</v>
      </c>
    </row>
    <row r="185" spans="1:13" ht="12.75">
      <c r="A185" s="238"/>
      <c r="B185" s="312"/>
      <c r="C185" s="303"/>
      <c r="D185" s="414" t="s">
        <v>40</v>
      </c>
      <c r="E185" s="360" t="s">
        <v>351</v>
      </c>
      <c r="F185" s="405" t="s">
        <v>96</v>
      </c>
      <c r="G185" s="360" t="s">
        <v>357</v>
      </c>
      <c r="H185" s="360" t="s">
        <v>101</v>
      </c>
      <c r="I185" s="400" t="s">
        <v>538</v>
      </c>
      <c r="J185" s="457">
        <v>50000</v>
      </c>
      <c r="M185" s="110" t="e">
        <f>#N/A</f>
        <v>#N/A</v>
      </c>
    </row>
    <row r="186" spans="1:13" ht="12.75">
      <c r="A186" s="238"/>
      <c r="B186" s="312"/>
      <c r="C186" s="303"/>
      <c r="D186" s="414" t="s">
        <v>40</v>
      </c>
      <c r="E186" s="360" t="s">
        <v>351</v>
      </c>
      <c r="F186" s="405" t="s">
        <v>100</v>
      </c>
      <c r="G186" s="360" t="s">
        <v>350</v>
      </c>
      <c r="H186" s="360" t="s">
        <v>350</v>
      </c>
      <c r="I186" s="400" t="s">
        <v>667</v>
      </c>
      <c r="J186" s="457">
        <v>5000000</v>
      </c>
      <c r="M186" s="110" t="e">
        <f>#N/A</f>
        <v>#N/A</v>
      </c>
    </row>
    <row r="187" spans="1:13" ht="12.75">
      <c r="A187" s="238"/>
      <c r="B187" s="312"/>
      <c r="C187" s="303"/>
      <c r="D187" s="414" t="s">
        <v>40</v>
      </c>
      <c r="E187" s="360" t="s">
        <v>351</v>
      </c>
      <c r="F187" s="405" t="s">
        <v>100</v>
      </c>
      <c r="G187" s="360" t="s">
        <v>353</v>
      </c>
      <c r="H187" s="360" t="s">
        <v>351</v>
      </c>
      <c r="I187" s="400" t="s">
        <v>1074</v>
      </c>
      <c r="J187" s="457">
        <v>3229303.12</v>
      </c>
      <c r="M187" s="110" t="e">
        <f>#N/A</f>
        <v>#N/A</v>
      </c>
    </row>
    <row r="188" spans="1:13" ht="12.75">
      <c r="A188" s="238"/>
      <c r="B188" s="312"/>
      <c r="C188" s="303"/>
      <c r="D188" s="414" t="s">
        <v>40</v>
      </c>
      <c r="E188" s="360" t="s">
        <v>351</v>
      </c>
      <c r="F188" s="405" t="s">
        <v>100</v>
      </c>
      <c r="G188" s="360" t="s">
        <v>101</v>
      </c>
      <c r="H188" s="360" t="s">
        <v>353</v>
      </c>
      <c r="I188" s="400" t="s">
        <v>430</v>
      </c>
      <c r="J188" s="457">
        <v>500000</v>
      </c>
      <c r="M188" s="110" t="e">
        <f>#N/A</f>
        <v>#N/A</v>
      </c>
    </row>
    <row r="189" spans="1:13" ht="12.75">
      <c r="A189" s="238"/>
      <c r="B189" s="312"/>
      <c r="C189" s="303"/>
      <c r="D189" s="414" t="s">
        <v>40</v>
      </c>
      <c r="E189" s="360" t="s">
        <v>351</v>
      </c>
      <c r="F189" s="405" t="s">
        <v>100</v>
      </c>
      <c r="G189" s="360" t="s">
        <v>101</v>
      </c>
      <c r="H189" s="360" t="s">
        <v>354</v>
      </c>
      <c r="I189" s="400" t="s">
        <v>885</v>
      </c>
      <c r="J189" s="457">
        <v>300000</v>
      </c>
      <c r="M189" s="110" t="e">
        <f>#N/A</f>
        <v>#N/A</v>
      </c>
    </row>
    <row r="190" spans="1:13" ht="12.75">
      <c r="A190" s="238"/>
      <c r="B190" s="312"/>
      <c r="C190" s="303"/>
      <c r="D190" s="414" t="s">
        <v>40</v>
      </c>
      <c r="E190" s="360" t="s">
        <v>351</v>
      </c>
      <c r="F190" s="405" t="s">
        <v>100</v>
      </c>
      <c r="G190" s="360" t="s">
        <v>101</v>
      </c>
      <c r="H190" s="360" t="s">
        <v>355</v>
      </c>
      <c r="I190" s="435" t="s">
        <v>1023</v>
      </c>
      <c r="J190" s="458">
        <v>200000</v>
      </c>
      <c r="K190" s="110" t="e">
        <f>+C170*10%</f>
        <v>#REF!</v>
      </c>
      <c r="M190" s="110" t="e">
        <f>#N/A</f>
        <v>#N/A</v>
      </c>
    </row>
    <row r="191" spans="1:13" ht="12.75">
      <c r="A191" s="238"/>
      <c r="B191" s="312"/>
      <c r="C191" s="303"/>
      <c r="D191" s="414" t="s">
        <v>40</v>
      </c>
      <c r="E191" s="360" t="s">
        <v>351</v>
      </c>
      <c r="F191" s="405" t="s">
        <v>112</v>
      </c>
      <c r="G191" s="405" t="s">
        <v>350</v>
      </c>
      <c r="H191" s="360" t="s">
        <v>101</v>
      </c>
      <c r="I191" s="361" t="s">
        <v>1075</v>
      </c>
      <c r="J191" s="458">
        <v>800000</v>
      </c>
      <c r="K191" s="110"/>
      <c r="M191" s="110" t="e">
        <f>#N/A</f>
        <v>#N/A</v>
      </c>
    </row>
    <row r="192" spans="1:13" ht="12.75">
      <c r="A192" s="238"/>
      <c r="B192" s="312"/>
      <c r="C192" s="303"/>
      <c r="D192" s="414" t="s">
        <v>426</v>
      </c>
      <c r="E192" s="359" t="s">
        <v>350</v>
      </c>
      <c r="F192" s="436" t="s">
        <v>88</v>
      </c>
      <c r="G192" s="405" t="s">
        <v>353</v>
      </c>
      <c r="H192" s="360" t="s">
        <v>350</v>
      </c>
      <c r="I192" s="420" t="s">
        <v>92</v>
      </c>
      <c r="J192" s="458">
        <v>4808705.29</v>
      </c>
      <c r="K192" s="110">
        <f>+J192</f>
        <v>4808705.29</v>
      </c>
      <c r="L192" s="110">
        <f>+J192</f>
        <v>4808705.29</v>
      </c>
    </row>
    <row r="193" spans="1:13" ht="12.75">
      <c r="A193" s="238"/>
      <c r="B193" s="312"/>
      <c r="C193" s="303"/>
      <c r="D193" s="414" t="s">
        <v>426</v>
      </c>
      <c r="E193" s="359" t="s">
        <v>353</v>
      </c>
      <c r="F193" s="405" t="s">
        <v>1067</v>
      </c>
      <c r="G193" s="405" t="s">
        <v>351</v>
      </c>
      <c r="H193" s="359" t="s">
        <v>354</v>
      </c>
      <c r="I193" s="420" t="s">
        <v>1068</v>
      </c>
      <c r="J193" s="458">
        <f>+'Deuda Interna'!C12</f>
        <v>53600309.214318618</v>
      </c>
      <c r="K193" s="110"/>
      <c r="L193" s="110">
        <f>+J193</f>
        <v>53600309.214318618</v>
      </c>
    </row>
    <row r="194" spans="1:13" ht="12.75">
      <c r="A194" s="238"/>
      <c r="B194" s="312"/>
      <c r="C194" s="303"/>
      <c r="D194" s="414" t="s">
        <v>426</v>
      </c>
      <c r="E194" s="359" t="s">
        <v>353</v>
      </c>
      <c r="F194" s="405" t="s">
        <v>65</v>
      </c>
      <c r="G194" s="405" t="s">
        <v>351</v>
      </c>
      <c r="H194" s="359" t="s">
        <v>354</v>
      </c>
      <c r="I194" s="418" t="s">
        <v>1069</v>
      </c>
      <c r="J194" s="457">
        <f>+'Deuda Interna'!D12</f>
        <v>67146489.321610063</v>
      </c>
      <c r="K194" s="110"/>
      <c r="L194" s="110">
        <f>+J194</f>
        <v>67146489.321610063</v>
      </c>
    </row>
    <row r="195" spans="1:13" ht="12.75">
      <c r="A195" s="239"/>
      <c r="B195" s="313"/>
      <c r="C195" s="483"/>
      <c r="D195" s="434"/>
      <c r="E195" s="437"/>
      <c r="F195" s="440"/>
      <c r="G195" s="403"/>
      <c r="H195" s="402"/>
      <c r="I195" s="408"/>
      <c r="J195" s="454">
        <v>0</v>
      </c>
      <c r="K195" s="110" t="e">
        <f>+K190-K192</f>
        <v>#REF!</v>
      </c>
      <c r="L195" s="110">
        <f>+J195</f>
        <v>0</v>
      </c>
    </row>
    <row r="196" spans="1:13" ht="38.25">
      <c r="A196" s="238" t="s">
        <v>939</v>
      </c>
      <c r="B196" s="249" t="s">
        <v>29</v>
      </c>
      <c r="C196" s="74">
        <v>5000000</v>
      </c>
      <c r="D196" s="410" t="s">
        <v>40</v>
      </c>
      <c r="E196" s="405" t="s">
        <v>358</v>
      </c>
      <c r="F196" s="360" t="s">
        <v>88</v>
      </c>
      <c r="G196" s="360" t="s">
        <v>350</v>
      </c>
      <c r="H196" s="360" t="s">
        <v>350</v>
      </c>
      <c r="I196" s="418" t="s">
        <v>1024</v>
      </c>
      <c r="J196" s="458">
        <f>3355909.2-J70</f>
        <v>3355909.2</v>
      </c>
      <c r="K196" s="110">
        <f>+C196</f>
        <v>5000000</v>
      </c>
      <c r="M196" s="110" t="e">
        <f>#N/A</f>
        <v>#N/A</v>
      </c>
    </row>
    <row r="197" spans="1:13" ht="12.75">
      <c r="A197" s="238"/>
      <c r="B197" s="249"/>
      <c r="C197" s="74"/>
      <c r="D197" s="410" t="s">
        <v>40</v>
      </c>
      <c r="E197" s="405" t="s">
        <v>358</v>
      </c>
      <c r="F197" s="360" t="s">
        <v>88</v>
      </c>
      <c r="G197" s="360" t="s">
        <v>350</v>
      </c>
      <c r="H197" s="360" t="s">
        <v>354</v>
      </c>
      <c r="I197" s="418" t="s">
        <v>435</v>
      </c>
      <c r="J197" s="458">
        <v>279659.09999999998</v>
      </c>
      <c r="K197" s="110"/>
      <c r="M197" s="110" t="e">
        <f>#N/A</f>
        <v>#N/A</v>
      </c>
    </row>
    <row r="198" spans="1:13" ht="12.75">
      <c r="A198" s="238"/>
      <c r="B198" s="249"/>
      <c r="C198" s="74"/>
      <c r="D198" s="410" t="s">
        <v>40</v>
      </c>
      <c r="E198" s="405" t="s">
        <v>358</v>
      </c>
      <c r="F198" s="360" t="s">
        <v>88</v>
      </c>
      <c r="G198" s="360" t="s">
        <v>352</v>
      </c>
      <c r="H198" s="360" t="s">
        <v>350</v>
      </c>
      <c r="I198" s="418" t="s">
        <v>1025</v>
      </c>
      <c r="J198" s="458">
        <v>598470.47</v>
      </c>
      <c r="K198" s="110"/>
      <c r="M198" s="110" t="e">
        <f>#N/A</f>
        <v>#N/A</v>
      </c>
    </row>
    <row r="199" spans="1:13" ht="12.75">
      <c r="A199" s="238"/>
      <c r="B199" s="249"/>
      <c r="C199" s="74"/>
      <c r="D199" s="410" t="s">
        <v>40</v>
      </c>
      <c r="E199" s="405" t="s">
        <v>358</v>
      </c>
      <c r="F199" s="360" t="s">
        <v>88</v>
      </c>
      <c r="G199" s="360" t="s">
        <v>352</v>
      </c>
      <c r="H199" s="360" t="s">
        <v>352</v>
      </c>
      <c r="I199" s="418" t="s">
        <v>91</v>
      </c>
      <c r="J199" s="458">
        <v>352836.66</v>
      </c>
      <c r="K199" s="110">
        <f>SUM(J196:J208)</f>
        <v>6018363.9500000011</v>
      </c>
      <c r="M199" s="110" t="e">
        <f>#N/A</f>
        <v>#N/A</v>
      </c>
    </row>
    <row r="200" spans="1:13" ht="12.75">
      <c r="A200" s="238"/>
      <c r="B200" s="249"/>
      <c r="C200" s="74"/>
      <c r="D200" s="410" t="s">
        <v>40</v>
      </c>
      <c r="E200" s="405" t="s">
        <v>358</v>
      </c>
      <c r="F200" s="360" t="s">
        <v>88</v>
      </c>
      <c r="G200" s="360" t="s">
        <v>353</v>
      </c>
      <c r="H200" s="360" t="s">
        <v>350</v>
      </c>
      <c r="I200" s="418" t="s">
        <v>92</v>
      </c>
      <c r="J200" s="458">
        <v>592765.43000000005</v>
      </c>
      <c r="K200" s="110">
        <f>+K196-K199</f>
        <v>-1018363.9500000011</v>
      </c>
      <c r="M200" s="110" t="e">
        <f>#N/A</f>
        <v>#N/A</v>
      </c>
    </row>
    <row r="201" spans="1:13" ht="12.75">
      <c r="A201" s="238"/>
      <c r="B201" s="249"/>
      <c r="C201" s="74"/>
      <c r="D201" s="410" t="s">
        <v>40</v>
      </c>
      <c r="E201" s="405" t="s">
        <v>358</v>
      </c>
      <c r="F201" s="360" t="s">
        <v>88</v>
      </c>
      <c r="G201" s="360" t="s">
        <v>353</v>
      </c>
      <c r="H201" s="360" t="s">
        <v>354</v>
      </c>
      <c r="I201" s="418" t="s">
        <v>93</v>
      </c>
      <c r="J201" s="458">
        <v>21170.19</v>
      </c>
      <c r="K201" s="110"/>
      <c r="M201" s="110" t="e">
        <f>#N/A</f>
        <v>#N/A</v>
      </c>
    </row>
    <row r="202" spans="1:13" ht="12.75">
      <c r="A202" s="238"/>
      <c r="B202" s="249"/>
      <c r="C202" s="74"/>
      <c r="D202" s="410" t="s">
        <v>40</v>
      </c>
      <c r="E202" s="405" t="s">
        <v>358</v>
      </c>
      <c r="F202" s="360" t="s">
        <v>88</v>
      </c>
      <c r="G202" s="360" t="s">
        <v>354</v>
      </c>
      <c r="H202" s="360" t="s">
        <v>351</v>
      </c>
      <c r="I202" s="418" t="s">
        <v>94</v>
      </c>
      <c r="J202" s="458">
        <v>63510.58</v>
      </c>
      <c r="K202" s="110"/>
      <c r="M202" s="110" t="e">
        <f>#N/A</f>
        <v>#N/A</v>
      </c>
    </row>
    <row r="203" spans="1:13" ht="12.75">
      <c r="A203" s="238"/>
      <c r="B203" s="249"/>
      <c r="C203" s="74"/>
      <c r="D203" s="410" t="s">
        <v>40</v>
      </c>
      <c r="E203" s="405" t="s">
        <v>358</v>
      </c>
      <c r="F203" s="360" t="s">
        <v>88</v>
      </c>
      <c r="G203" s="360" t="s">
        <v>354</v>
      </c>
      <c r="H203" s="360" t="s">
        <v>352</v>
      </c>
      <c r="I203" s="418" t="s">
        <v>95</v>
      </c>
      <c r="J203" s="458">
        <v>127021.16</v>
      </c>
      <c r="K203" s="110"/>
      <c r="M203" s="110" t="e">
        <f>#N/A</f>
        <v>#N/A</v>
      </c>
    </row>
    <row r="204" spans="1:13" ht="12.75">
      <c r="A204" s="238"/>
      <c r="B204" s="249"/>
      <c r="C204" s="74"/>
      <c r="D204" s="410" t="s">
        <v>40</v>
      </c>
      <c r="E204" s="405" t="s">
        <v>358</v>
      </c>
      <c r="F204" s="436" t="s">
        <v>96</v>
      </c>
      <c r="G204" s="405" t="s">
        <v>355</v>
      </c>
      <c r="H204" s="360" t="s">
        <v>350</v>
      </c>
      <c r="I204" s="400" t="s">
        <v>98</v>
      </c>
      <c r="J204" s="458">
        <v>127021.16</v>
      </c>
      <c r="K204" s="110"/>
      <c r="M204" s="110" t="e">
        <f>#N/A</f>
        <v>#N/A</v>
      </c>
    </row>
    <row r="205" spans="1:13" ht="12.75">
      <c r="A205" s="238"/>
      <c r="B205" s="249"/>
      <c r="C205" s="74"/>
      <c r="D205" s="410" t="s">
        <v>40</v>
      </c>
      <c r="E205" s="405" t="s">
        <v>358</v>
      </c>
      <c r="F205" s="405" t="s">
        <v>96</v>
      </c>
      <c r="G205" s="405" t="s">
        <v>99</v>
      </c>
      <c r="H205" s="359" t="s">
        <v>350</v>
      </c>
      <c r="I205" s="400" t="s">
        <v>1008</v>
      </c>
      <c r="J205" s="458">
        <v>0</v>
      </c>
      <c r="K205" s="110"/>
      <c r="M205" s="110" t="e">
        <f>#N/A</f>
        <v>#N/A</v>
      </c>
    </row>
    <row r="206" spans="1:13" ht="12.75">
      <c r="A206" s="238"/>
      <c r="B206" s="249"/>
      <c r="C206" s="74"/>
      <c r="D206" s="410" t="s">
        <v>40</v>
      </c>
      <c r="E206" s="405" t="s">
        <v>358</v>
      </c>
      <c r="F206" s="359" t="s">
        <v>100</v>
      </c>
      <c r="G206" s="359" t="s">
        <v>350</v>
      </c>
      <c r="H206" s="359" t="s">
        <v>350</v>
      </c>
      <c r="I206" s="418" t="s">
        <v>667</v>
      </c>
      <c r="J206" s="458">
        <v>0</v>
      </c>
      <c r="K206" s="110"/>
      <c r="M206" s="110" t="e">
        <f>#N/A</f>
        <v>#N/A</v>
      </c>
    </row>
    <row r="207" spans="1:13" ht="12.75">
      <c r="A207" s="238"/>
      <c r="B207" s="249"/>
      <c r="C207" s="74"/>
      <c r="D207" s="414" t="s">
        <v>426</v>
      </c>
      <c r="E207" s="359" t="s">
        <v>350</v>
      </c>
      <c r="F207" s="436" t="s">
        <v>88</v>
      </c>
      <c r="G207" s="405" t="s">
        <v>353</v>
      </c>
      <c r="H207" s="360" t="s">
        <v>350</v>
      </c>
      <c r="I207" s="420" t="s">
        <v>92</v>
      </c>
      <c r="J207" s="458">
        <v>500000</v>
      </c>
      <c r="K207" s="110"/>
      <c r="L207" s="110">
        <f>+J207</f>
        <v>500000</v>
      </c>
    </row>
    <row r="208" spans="1:13" ht="12.75">
      <c r="A208" s="238"/>
      <c r="B208" s="249"/>
      <c r="C208" s="74"/>
      <c r="D208" s="414"/>
      <c r="E208" s="360"/>
      <c r="F208" s="403"/>
      <c r="G208" s="402"/>
      <c r="H208" s="402"/>
      <c r="I208" s="420"/>
      <c r="J208" s="454">
        <v>0</v>
      </c>
      <c r="K208" s="250"/>
      <c r="L208" s="110">
        <f>+J208</f>
        <v>0</v>
      </c>
    </row>
    <row r="209" spans="1:13" ht="25.5">
      <c r="A209" s="236" t="s">
        <v>940</v>
      </c>
      <c r="B209" s="248" t="s">
        <v>941</v>
      </c>
      <c r="C209" s="81">
        <v>140000</v>
      </c>
      <c r="D209" s="409" t="s">
        <v>40</v>
      </c>
      <c r="E209" s="407" t="s">
        <v>353</v>
      </c>
      <c r="F209" s="438" t="s">
        <v>96</v>
      </c>
      <c r="G209" s="358" t="s">
        <v>100</v>
      </c>
      <c r="H209" s="407" t="s">
        <v>350</v>
      </c>
      <c r="I209" s="439" t="s">
        <v>104</v>
      </c>
      <c r="J209" s="449">
        <v>50000</v>
      </c>
      <c r="K209" s="110">
        <f>+C209</f>
        <v>140000</v>
      </c>
      <c r="M209" s="110">
        <f>+J209</f>
        <v>50000</v>
      </c>
    </row>
    <row r="210" spans="1:13" ht="12.75">
      <c r="A210" s="238"/>
      <c r="B210" s="249"/>
      <c r="C210" s="74"/>
      <c r="D210" s="410" t="s">
        <v>40</v>
      </c>
      <c r="E210" s="360" t="s">
        <v>353</v>
      </c>
      <c r="F210" s="436" t="s">
        <v>100</v>
      </c>
      <c r="G210" s="405" t="s">
        <v>350</v>
      </c>
      <c r="H210" s="360" t="s">
        <v>350</v>
      </c>
      <c r="I210" s="418" t="s">
        <v>667</v>
      </c>
      <c r="J210" s="457">
        <v>90000</v>
      </c>
      <c r="K210" s="110">
        <f>+J209+J210</f>
        <v>140000</v>
      </c>
      <c r="M210" s="110">
        <f>+J210</f>
        <v>90000</v>
      </c>
    </row>
    <row r="211" spans="1:13" ht="4.5" customHeight="1">
      <c r="A211" s="238"/>
      <c r="B211" s="249"/>
      <c r="C211" s="74"/>
      <c r="D211" s="410"/>
      <c r="E211" s="360"/>
      <c r="F211" s="436"/>
      <c r="G211" s="405"/>
      <c r="H211" s="360"/>
      <c r="I211" s="418"/>
      <c r="J211" s="422"/>
      <c r="K211" s="110">
        <f>+K209-K210</f>
        <v>0</v>
      </c>
    </row>
    <row r="212" spans="1:13" ht="4.5" customHeight="1">
      <c r="A212" s="463"/>
      <c r="B212" s="464"/>
      <c r="C212" s="81"/>
      <c r="D212" s="406"/>
      <c r="E212" s="358"/>
      <c r="F212" s="358"/>
      <c r="G212" s="358"/>
      <c r="H212" s="358"/>
      <c r="I212" s="432"/>
      <c r="J212" s="78"/>
      <c r="K212" s="110"/>
    </row>
    <row r="213" spans="1:13" ht="4.5" customHeight="1">
      <c r="A213" s="461"/>
      <c r="B213" s="462"/>
      <c r="C213" s="74"/>
      <c r="D213" s="404"/>
      <c r="E213" s="405"/>
      <c r="F213" s="405"/>
      <c r="G213" s="405"/>
      <c r="H213" s="405"/>
      <c r="I213" s="420"/>
      <c r="J213" s="352"/>
      <c r="K213" s="110"/>
    </row>
    <row r="214" spans="1:13" ht="4.5" customHeight="1">
      <c r="A214" s="461"/>
      <c r="B214" s="462"/>
      <c r="C214" s="74"/>
      <c r="D214" s="404"/>
      <c r="E214" s="405"/>
      <c r="F214" s="405"/>
      <c r="G214" s="405"/>
      <c r="H214" s="405"/>
      <c r="I214" s="420"/>
      <c r="J214" s="352"/>
      <c r="K214" s="110"/>
    </row>
    <row r="215" spans="1:13" ht="4.5" customHeight="1">
      <c r="A215" s="461"/>
      <c r="B215" s="462"/>
      <c r="C215" s="74"/>
      <c r="D215" s="404"/>
      <c r="E215" s="405"/>
      <c r="F215" s="405"/>
      <c r="G215" s="405"/>
      <c r="H215" s="405"/>
      <c r="I215" s="420"/>
      <c r="J215" s="352"/>
      <c r="K215" s="110"/>
    </row>
    <row r="216" spans="1:13" ht="4.5" customHeight="1">
      <c r="A216" s="461"/>
      <c r="B216" s="462"/>
      <c r="C216" s="74"/>
      <c r="D216" s="404"/>
      <c r="E216" s="405"/>
      <c r="F216" s="405"/>
      <c r="G216" s="405"/>
      <c r="H216" s="405"/>
      <c r="I216" s="420"/>
      <c r="J216" s="352"/>
      <c r="K216" s="110"/>
    </row>
    <row r="217" spans="1:13" ht="48" customHeight="1">
      <c r="A217" s="461"/>
      <c r="B217" s="462"/>
      <c r="C217" s="74"/>
      <c r="D217" s="404"/>
      <c r="E217" s="405"/>
      <c r="F217" s="405"/>
      <c r="G217" s="405"/>
      <c r="H217" s="405"/>
      <c r="I217" s="420"/>
      <c r="J217" s="352"/>
      <c r="K217" s="110"/>
    </row>
    <row r="218" spans="1:13" ht="4.5" customHeight="1">
      <c r="A218" s="461"/>
      <c r="B218" s="462"/>
      <c r="C218" s="74"/>
      <c r="D218" s="404"/>
      <c r="E218" s="405"/>
      <c r="F218" s="405"/>
      <c r="G218" s="405"/>
      <c r="H218" s="405"/>
      <c r="I218" s="420"/>
      <c r="J218" s="352"/>
      <c r="K218" s="110"/>
    </row>
    <row r="219" spans="1:13" ht="63" customHeight="1">
      <c r="A219" s="461"/>
      <c r="B219" s="462"/>
      <c r="C219" s="74"/>
      <c r="D219" s="404"/>
      <c r="E219" s="405"/>
      <c r="F219" s="405"/>
      <c r="G219" s="405"/>
      <c r="H219" s="405"/>
      <c r="I219" s="420"/>
      <c r="J219" s="352"/>
      <c r="K219" s="110"/>
    </row>
    <row r="220" spans="1:13" ht="4.5" customHeight="1">
      <c r="A220" s="461"/>
      <c r="B220" s="462"/>
      <c r="C220" s="74"/>
      <c r="D220" s="404"/>
      <c r="E220" s="405"/>
      <c r="F220" s="405"/>
      <c r="G220" s="405"/>
      <c r="H220" s="405"/>
      <c r="I220" s="420"/>
      <c r="J220" s="352"/>
      <c r="K220" s="110"/>
    </row>
    <row r="221" spans="1:13" ht="24" customHeight="1">
      <c r="A221" s="461"/>
      <c r="B221" s="462"/>
      <c r="C221" s="74"/>
      <c r="D221" s="404"/>
      <c r="E221" s="405"/>
      <c r="F221" s="405"/>
      <c r="G221" s="405"/>
      <c r="H221" s="405"/>
      <c r="I221" s="420"/>
      <c r="J221" s="352"/>
      <c r="K221" s="110"/>
    </row>
    <row r="222" spans="1:13" ht="20.25" customHeight="1">
      <c r="A222" s="461"/>
      <c r="B222" s="462"/>
      <c r="C222" s="74"/>
      <c r="D222" s="404"/>
      <c r="E222" s="405"/>
      <c r="F222" s="405"/>
      <c r="G222" s="405"/>
      <c r="H222" s="405"/>
      <c r="I222" s="420"/>
      <c r="J222" s="352"/>
      <c r="K222" s="110"/>
    </row>
    <row r="223" spans="1:13" ht="28.5" customHeight="1">
      <c r="A223" s="465"/>
      <c r="B223" s="466"/>
      <c r="C223" s="82"/>
      <c r="D223" s="401"/>
      <c r="E223" s="403"/>
      <c r="F223" s="403"/>
      <c r="G223" s="403"/>
      <c r="H223" s="403"/>
      <c r="I223" s="443"/>
      <c r="J223" s="348">
        <v>8</v>
      </c>
      <c r="K223" s="110"/>
    </row>
    <row r="224" spans="1:13" ht="39" customHeight="1">
      <c r="A224" s="238" t="s">
        <v>949</v>
      </c>
      <c r="B224" s="249" t="s">
        <v>950</v>
      </c>
      <c r="C224" s="74">
        <v>15000000</v>
      </c>
      <c r="D224" s="359" t="s">
        <v>426</v>
      </c>
      <c r="E224" s="359" t="s">
        <v>350</v>
      </c>
      <c r="F224" s="359" t="s">
        <v>88</v>
      </c>
      <c r="G224" s="305" t="s">
        <v>352</v>
      </c>
      <c r="H224" s="307" t="s">
        <v>352</v>
      </c>
      <c r="I224" s="418" t="s">
        <v>91</v>
      </c>
      <c r="J224" s="458">
        <v>0</v>
      </c>
      <c r="K224" s="250">
        <f>+C224</f>
        <v>15000000</v>
      </c>
      <c r="L224" s="110">
        <f>+J224</f>
        <v>0</v>
      </c>
    </row>
    <row r="225" spans="1:15" ht="13.5" customHeight="1">
      <c r="A225" s="238"/>
      <c r="B225" s="249"/>
      <c r="C225" s="74"/>
      <c r="D225" s="359" t="s">
        <v>426</v>
      </c>
      <c r="E225" s="359" t="s">
        <v>350</v>
      </c>
      <c r="F225" s="359" t="s">
        <v>88</v>
      </c>
      <c r="G225" s="305" t="s">
        <v>352</v>
      </c>
      <c r="H225" s="307" t="s">
        <v>101</v>
      </c>
      <c r="I225" s="418" t="s">
        <v>1043</v>
      </c>
      <c r="J225" s="458">
        <v>0</v>
      </c>
      <c r="K225" s="250"/>
      <c r="L225" s="110">
        <f>+J225</f>
        <v>0</v>
      </c>
      <c r="O225" s="110">
        <f>13018308.58-J96-J140-J166-J192-J207</f>
        <v>7059603.29</v>
      </c>
    </row>
    <row r="226" spans="1:15" ht="15.75" customHeight="1">
      <c r="A226" s="238"/>
      <c r="B226" s="249"/>
      <c r="C226" s="74"/>
      <c r="D226" s="414" t="s">
        <v>426</v>
      </c>
      <c r="E226" s="359" t="s">
        <v>350</v>
      </c>
      <c r="F226" s="360" t="s">
        <v>88</v>
      </c>
      <c r="G226" s="360" t="s">
        <v>353</v>
      </c>
      <c r="H226" s="360" t="s">
        <v>350</v>
      </c>
      <c r="I226" s="418" t="s">
        <v>92</v>
      </c>
      <c r="J226" s="458">
        <v>1330415.53</v>
      </c>
      <c r="K226" s="250"/>
      <c r="L226" s="110">
        <f>+J226</f>
        <v>1330415.53</v>
      </c>
    </row>
    <row r="227" spans="1:15" ht="17.25" customHeight="1">
      <c r="A227" s="238"/>
      <c r="B227" s="249"/>
      <c r="C227" s="74"/>
      <c r="D227" s="359" t="s">
        <v>426</v>
      </c>
      <c r="E227" s="359" t="s">
        <v>350</v>
      </c>
      <c r="F227" s="360" t="s">
        <v>88</v>
      </c>
      <c r="G227" s="405" t="s">
        <v>353</v>
      </c>
      <c r="H227" s="360" t="s">
        <v>354</v>
      </c>
      <c r="I227" s="418" t="s">
        <v>93</v>
      </c>
      <c r="J227" s="458">
        <v>464939.59</v>
      </c>
      <c r="K227" s="250">
        <f>SUM(J224:J244)</f>
        <v>14999999.999999998</v>
      </c>
      <c r="L227" s="110" t="e">
        <f>#N/A</f>
        <v>#N/A</v>
      </c>
    </row>
    <row r="228" spans="1:15" ht="17.25" customHeight="1">
      <c r="A228" s="238"/>
      <c r="B228" s="249"/>
      <c r="C228" s="74"/>
      <c r="D228" s="359" t="s">
        <v>426</v>
      </c>
      <c r="E228" s="359" t="s">
        <v>350</v>
      </c>
      <c r="F228" s="360" t="s">
        <v>88</v>
      </c>
      <c r="G228" s="405" t="s">
        <v>354</v>
      </c>
      <c r="H228" s="360" t="s">
        <v>351</v>
      </c>
      <c r="I228" s="418" t="s">
        <v>94</v>
      </c>
      <c r="J228" s="458">
        <v>1394818.78</v>
      </c>
      <c r="K228" s="250">
        <f>+K224-K227</f>
        <v>0</v>
      </c>
      <c r="L228" s="110" t="e">
        <f>#N/A</f>
        <v>#N/A</v>
      </c>
    </row>
    <row r="229" spans="1:15" ht="17.25" customHeight="1">
      <c r="A229" s="238"/>
      <c r="B229" s="249"/>
      <c r="C229" s="74"/>
      <c r="D229" s="359" t="s">
        <v>426</v>
      </c>
      <c r="E229" s="359" t="s">
        <v>350</v>
      </c>
      <c r="F229" s="360" t="s">
        <v>88</v>
      </c>
      <c r="G229" s="405" t="s">
        <v>354</v>
      </c>
      <c r="H229" s="360" t="s">
        <v>352</v>
      </c>
      <c r="I229" s="418" t="s">
        <v>95</v>
      </c>
      <c r="J229" s="458">
        <v>2789637.55</v>
      </c>
      <c r="K229" s="250"/>
      <c r="L229" s="110" t="e">
        <f>#N/A</f>
        <v>#N/A</v>
      </c>
    </row>
    <row r="230" spans="1:15" ht="17.25" customHeight="1">
      <c r="A230" s="238"/>
      <c r="B230" s="249"/>
      <c r="C230" s="74"/>
      <c r="D230" s="359" t="s">
        <v>426</v>
      </c>
      <c r="E230" s="359" t="s">
        <v>350</v>
      </c>
      <c r="F230" s="436" t="s">
        <v>96</v>
      </c>
      <c r="G230" s="405" t="s">
        <v>351</v>
      </c>
      <c r="H230" s="360" t="s">
        <v>350</v>
      </c>
      <c r="I230" s="400" t="s">
        <v>1007</v>
      </c>
      <c r="J230" s="458">
        <v>600000</v>
      </c>
      <c r="K230" s="250"/>
      <c r="L230" s="110" t="e">
        <f>#N/A</f>
        <v>#N/A</v>
      </c>
    </row>
    <row r="231" spans="1:15" ht="17.25" customHeight="1">
      <c r="A231" s="238"/>
      <c r="B231" s="249"/>
      <c r="C231" s="74"/>
      <c r="D231" s="359" t="s">
        <v>426</v>
      </c>
      <c r="E231" s="359" t="s">
        <v>350</v>
      </c>
      <c r="F231" s="360" t="s">
        <v>88</v>
      </c>
      <c r="G231" s="405" t="s">
        <v>351</v>
      </c>
      <c r="H231" s="360" t="s">
        <v>351</v>
      </c>
      <c r="I231" s="400" t="s">
        <v>1034</v>
      </c>
      <c r="J231" s="458">
        <v>2500000</v>
      </c>
      <c r="K231" s="250"/>
      <c r="L231" s="110" t="e">
        <f>#N/A</f>
        <v>#N/A</v>
      </c>
    </row>
    <row r="232" spans="1:15" ht="17.25" customHeight="1">
      <c r="A232" s="238"/>
      <c r="B232" s="249"/>
      <c r="C232" s="74"/>
      <c r="D232" s="359" t="s">
        <v>426</v>
      </c>
      <c r="E232" s="359" t="s">
        <v>350</v>
      </c>
      <c r="F232" s="360" t="s">
        <v>88</v>
      </c>
      <c r="G232" s="405" t="s">
        <v>351</v>
      </c>
      <c r="H232" s="360" t="s">
        <v>353</v>
      </c>
      <c r="I232" s="400" t="s">
        <v>106</v>
      </c>
      <c r="J232" s="458">
        <v>800000</v>
      </c>
      <c r="K232" s="250"/>
      <c r="L232" s="110" t="e">
        <f>#N/A</f>
        <v>#N/A</v>
      </c>
    </row>
    <row r="233" spans="1:15" ht="17.25" customHeight="1">
      <c r="A233" s="238"/>
      <c r="B233" s="249"/>
      <c r="C233" s="74"/>
      <c r="D233" s="359" t="s">
        <v>426</v>
      </c>
      <c r="E233" s="359" t="s">
        <v>350</v>
      </c>
      <c r="F233" s="360" t="s">
        <v>96</v>
      </c>
      <c r="G233" s="405" t="s">
        <v>352</v>
      </c>
      <c r="H233" s="360" t="s">
        <v>350</v>
      </c>
      <c r="I233" s="400" t="s">
        <v>943</v>
      </c>
      <c r="J233" s="458">
        <v>1000000</v>
      </c>
      <c r="K233" s="250"/>
      <c r="L233" s="110" t="e">
        <f>#N/A</f>
        <v>#N/A</v>
      </c>
    </row>
    <row r="234" spans="1:15" ht="17.25" customHeight="1">
      <c r="A234" s="238"/>
      <c r="B234" s="249"/>
      <c r="C234" s="74"/>
      <c r="D234" s="359" t="s">
        <v>426</v>
      </c>
      <c r="E234" s="359" t="s">
        <v>350</v>
      </c>
      <c r="F234" s="360" t="s">
        <v>96</v>
      </c>
      <c r="G234" s="360" t="s">
        <v>354</v>
      </c>
      <c r="H234" s="360" t="s">
        <v>350</v>
      </c>
      <c r="I234" s="418" t="s">
        <v>103</v>
      </c>
      <c r="J234" s="458">
        <v>400000</v>
      </c>
      <c r="K234" s="250"/>
      <c r="L234" s="110" t="e">
        <f>#N/A</f>
        <v>#N/A</v>
      </c>
    </row>
    <row r="235" spans="1:15" ht="17.25" customHeight="1">
      <c r="A235" s="238"/>
      <c r="B235" s="249"/>
      <c r="C235" s="74"/>
      <c r="D235" s="359" t="s">
        <v>426</v>
      </c>
      <c r="E235" s="359" t="s">
        <v>350</v>
      </c>
      <c r="F235" s="360" t="s">
        <v>96</v>
      </c>
      <c r="G235" s="360" t="s">
        <v>354</v>
      </c>
      <c r="H235" s="360" t="s">
        <v>351</v>
      </c>
      <c r="I235" s="418" t="s">
        <v>97</v>
      </c>
      <c r="J235" s="458">
        <v>1500000</v>
      </c>
      <c r="K235" s="250"/>
      <c r="L235" s="110" t="e">
        <f>#N/A</f>
        <v>#N/A</v>
      </c>
    </row>
    <row r="236" spans="1:15" ht="17.25" customHeight="1">
      <c r="A236" s="238"/>
      <c r="B236" s="249"/>
      <c r="C236" s="74"/>
      <c r="D236" s="410" t="s">
        <v>426</v>
      </c>
      <c r="E236" s="405" t="s">
        <v>350</v>
      </c>
      <c r="F236" s="436" t="s">
        <v>96</v>
      </c>
      <c r="G236" s="405" t="s">
        <v>355</v>
      </c>
      <c r="H236" s="360" t="s">
        <v>350</v>
      </c>
      <c r="I236" s="400" t="s">
        <v>98</v>
      </c>
      <c r="J236" s="458">
        <v>1726386.01</v>
      </c>
      <c r="K236" s="250"/>
      <c r="L236" s="110" t="e">
        <f>#N/A</f>
        <v>#N/A</v>
      </c>
    </row>
    <row r="237" spans="1:15" ht="17.25" customHeight="1">
      <c r="A237" s="238"/>
      <c r="B237" s="249"/>
      <c r="C237" s="74"/>
      <c r="D237" s="410" t="s">
        <v>426</v>
      </c>
      <c r="E237" s="405" t="s">
        <v>350</v>
      </c>
      <c r="F237" s="436" t="s">
        <v>96</v>
      </c>
      <c r="G237" s="405" t="s">
        <v>99</v>
      </c>
      <c r="H237" s="360" t="s">
        <v>99</v>
      </c>
      <c r="I237" s="361" t="s">
        <v>1065</v>
      </c>
      <c r="J237" s="458">
        <v>493802.54</v>
      </c>
      <c r="K237" s="250"/>
      <c r="L237" s="110" t="e">
        <f>#N/A</f>
        <v>#N/A</v>
      </c>
    </row>
    <row r="238" spans="1:15" ht="17.25" customHeight="1">
      <c r="A238" s="238"/>
      <c r="B238" s="249"/>
      <c r="C238" s="74"/>
      <c r="D238" s="410" t="s">
        <v>426</v>
      </c>
      <c r="E238" s="405" t="s">
        <v>350</v>
      </c>
      <c r="F238" s="436" t="s">
        <v>100</v>
      </c>
      <c r="G238" s="405" t="s">
        <v>350</v>
      </c>
      <c r="H238" s="360" t="s">
        <v>350</v>
      </c>
      <c r="I238" s="361" t="s">
        <v>117</v>
      </c>
      <c r="J238" s="458">
        <v>0</v>
      </c>
      <c r="K238" s="250"/>
      <c r="L238" s="110" t="e">
        <f>#N/A</f>
        <v>#N/A</v>
      </c>
    </row>
    <row r="239" spans="1:15" ht="17.25" customHeight="1">
      <c r="A239" s="238"/>
      <c r="B239" s="249"/>
      <c r="C239" s="74"/>
      <c r="D239" s="410" t="s">
        <v>426</v>
      </c>
      <c r="E239" s="405" t="s">
        <v>350</v>
      </c>
      <c r="F239" s="436" t="s">
        <v>100</v>
      </c>
      <c r="G239" s="405" t="s">
        <v>351</v>
      </c>
      <c r="H239" s="360" t="s">
        <v>352</v>
      </c>
      <c r="I239" s="361" t="s">
        <v>1066</v>
      </c>
      <c r="J239" s="458">
        <v>0</v>
      </c>
      <c r="K239" s="250"/>
      <c r="L239" s="110" t="e">
        <f>#N/A</f>
        <v>#N/A</v>
      </c>
    </row>
    <row r="240" spans="1:15" ht="17.25" customHeight="1">
      <c r="A240" s="238"/>
      <c r="B240" s="249"/>
      <c r="C240" s="74"/>
      <c r="D240" s="410" t="s">
        <v>426</v>
      </c>
      <c r="E240" s="405" t="s">
        <v>350</v>
      </c>
      <c r="F240" s="360" t="s">
        <v>100</v>
      </c>
      <c r="G240" s="405" t="s">
        <v>101</v>
      </c>
      <c r="H240" s="360" t="s">
        <v>350</v>
      </c>
      <c r="I240" s="420" t="s">
        <v>115</v>
      </c>
      <c r="J240" s="458"/>
      <c r="K240" s="250"/>
      <c r="L240" s="110" t="e">
        <f>#N/A</f>
        <v>#N/A</v>
      </c>
    </row>
    <row r="241" spans="1:12" ht="15.75" customHeight="1">
      <c r="A241" s="238"/>
      <c r="B241" s="249"/>
      <c r="C241" s="74"/>
      <c r="D241" s="410" t="s">
        <v>426</v>
      </c>
      <c r="E241" s="405" t="s">
        <v>350</v>
      </c>
      <c r="F241" s="360" t="s">
        <v>100</v>
      </c>
      <c r="G241" s="405" t="s">
        <v>101</v>
      </c>
      <c r="H241" s="360" t="s">
        <v>352</v>
      </c>
      <c r="I241" s="361" t="s">
        <v>942</v>
      </c>
      <c r="J241" s="458"/>
      <c r="K241" s="250"/>
      <c r="L241" s="110" t="e">
        <f>#N/A</f>
        <v>#N/A</v>
      </c>
    </row>
    <row r="242" spans="1:12" ht="15.75" customHeight="1">
      <c r="A242" s="238"/>
      <c r="B242" s="249"/>
      <c r="C242" s="74"/>
      <c r="D242" s="410" t="s">
        <v>426</v>
      </c>
      <c r="E242" s="405" t="s">
        <v>350</v>
      </c>
      <c r="F242" s="360" t="s">
        <v>100</v>
      </c>
      <c r="G242" s="405" t="s">
        <v>101</v>
      </c>
      <c r="H242" s="360" t="s">
        <v>353</v>
      </c>
      <c r="I242" s="420" t="s">
        <v>430</v>
      </c>
      <c r="J242" s="458"/>
      <c r="K242" s="250"/>
      <c r="L242" s="110" t="e">
        <f>#N/A</f>
        <v>#N/A</v>
      </c>
    </row>
    <row r="243" spans="1:12" ht="15.75" customHeight="1">
      <c r="A243" s="238"/>
      <c r="B243" s="249"/>
      <c r="C243" s="74"/>
      <c r="D243" s="410" t="s">
        <v>426</v>
      </c>
      <c r="E243" s="405" t="s">
        <v>350</v>
      </c>
      <c r="F243" s="360" t="s">
        <v>100</v>
      </c>
      <c r="G243" s="405" t="s">
        <v>101</v>
      </c>
      <c r="H243" s="360" t="s">
        <v>354</v>
      </c>
      <c r="I243" s="420" t="s">
        <v>1018</v>
      </c>
      <c r="J243" s="458"/>
      <c r="K243" s="250"/>
      <c r="L243" s="110" t="e">
        <f>#N/A</f>
        <v>#N/A</v>
      </c>
    </row>
    <row r="244" spans="1:12" ht="12.75">
      <c r="A244" s="238"/>
      <c r="B244" s="249"/>
      <c r="C244" s="74"/>
      <c r="D244" s="410" t="s">
        <v>426</v>
      </c>
      <c r="E244" s="405" t="s">
        <v>350</v>
      </c>
      <c r="F244" s="360" t="s">
        <v>116</v>
      </c>
      <c r="G244" s="405" t="s">
        <v>352</v>
      </c>
      <c r="H244" s="360" t="s">
        <v>350</v>
      </c>
      <c r="I244" s="420" t="s">
        <v>1006</v>
      </c>
      <c r="J244" s="458"/>
      <c r="K244" s="250"/>
      <c r="L244" s="110" t="e">
        <f>#N/A</f>
        <v>#N/A</v>
      </c>
    </row>
    <row r="245" spans="1:12" ht="12.75">
      <c r="A245" s="239"/>
      <c r="B245" s="235"/>
      <c r="C245" s="82"/>
      <c r="D245" s="411"/>
      <c r="E245" s="403"/>
      <c r="F245" s="402"/>
      <c r="G245" s="403"/>
      <c r="H245" s="402"/>
      <c r="I245" s="443"/>
      <c r="J245" s="421"/>
    </row>
    <row r="246" spans="1:12" ht="12.75">
      <c r="A246" s="3" t="s">
        <v>965</v>
      </c>
      <c r="B246" s="249" t="s">
        <v>966</v>
      </c>
      <c r="C246" s="258">
        <v>50000</v>
      </c>
      <c r="D246" s="411" t="s">
        <v>426</v>
      </c>
      <c r="E246" s="403" t="s">
        <v>350</v>
      </c>
      <c r="F246" s="469" t="s">
        <v>100</v>
      </c>
      <c r="G246" s="470" t="s">
        <v>350</v>
      </c>
      <c r="H246" s="469" t="s">
        <v>350</v>
      </c>
      <c r="I246" s="486" t="s">
        <v>117</v>
      </c>
      <c r="J246" s="460">
        <v>50000</v>
      </c>
      <c r="K246" s="250">
        <f>+J246</f>
        <v>50000</v>
      </c>
      <c r="L246" s="110">
        <f>+J246</f>
        <v>50000</v>
      </c>
    </row>
    <row r="247" spans="1:12" ht="25.5">
      <c r="A247" s="236" t="s">
        <v>947</v>
      </c>
      <c r="B247" s="248" t="s">
        <v>948</v>
      </c>
      <c r="C247" s="81">
        <v>10000000</v>
      </c>
      <c r="D247" s="410" t="s">
        <v>426</v>
      </c>
      <c r="E247" s="405" t="s">
        <v>350</v>
      </c>
      <c r="F247" s="360" t="s">
        <v>96</v>
      </c>
      <c r="G247" s="360" t="s">
        <v>352</v>
      </c>
      <c r="H247" s="360" t="s">
        <v>350</v>
      </c>
      <c r="I247" s="418" t="s">
        <v>943</v>
      </c>
      <c r="J247" s="458">
        <v>0</v>
      </c>
      <c r="K247" s="250">
        <f>+C247</f>
        <v>10000000</v>
      </c>
      <c r="L247" s="110">
        <f>+J247</f>
        <v>0</v>
      </c>
    </row>
    <row r="248" spans="1:12" ht="12.75">
      <c r="A248" s="238"/>
      <c r="B248" s="249"/>
      <c r="C248" s="74"/>
      <c r="D248" s="410" t="s">
        <v>426</v>
      </c>
      <c r="E248" s="405" t="s">
        <v>350</v>
      </c>
      <c r="F248" s="436" t="s">
        <v>96</v>
      </c>
      <c r="G248" s="405" t="s">
        <v>99</v>
      </c>
      <c r="H248" s="360" t="s">
        <v>99</v>
      </c>
      <c r="I248" s="361" t="s">
        <v>1065</v>
      </c>
      <c r="J248" s="458">
        <f>520684.88-J237</f>
        <v>26882.340000000026</v>
      </c>
      <c r="K248" s="250">
        <f>SUM(J247:J275)</f>
        <v>10000000</v>
      </c>
      <c r="L248" s="110">
        <f>+J248</f>
        <v>26882.340000000026</v>
      </c>
    </row>
    <row r="249" spans="1:12" ht="12.75">
      <c r="A249" s="238"/>
      <c r="B249" s="249"/>
      <c r="C249" s="74"/>
      <c r="D249" s="410" t="s">
        <v>426</v>
      </c>
      <c r="E249" s="405" t="s">
        <v>350</v>
      </c>
      <c r="F249" s="436" t="s">
        <v>100</v>
      </c>
      <c r="G249" s="405" t="s">
        <v>350</v>
      </c>
      <c r="H249" s="360" t="s">
        <v>350</v>
      </c>
      <c r="I249" s="361" t="s">
        <v>117</v>
      </c>
      <c r="J249" s="458">
        <f>511793.28-J237</f>
        <v>17990.740000000049</v>
      </c>
      <c r="K249" s="250"/>
      <c r="L249" s="110">
        <f>+J249</f>
        <v>17990.740000000049</v>
      </c>
    </row>
    <row r="250" spans="1:12" ht="12.75">
      <c r="A250" s="238"/>
      <c r="B250" s="249"/>
      <c r="C250" s="74"/>
      <c r="D250" s="410" t="s">
        <v>426</v>
      </c>
      <c r="E250" s="405" t="s">
        <v>350</v>
      </c>
      <c r="F250" s="436" t="s">
        <v>100</v>
      </c>
      <c r="G250" s="405" t="s">
        <v>351</v>
      </c>
      <c r="H250" s="360" t="s">
        <v>352</v>
      </c>
      <c r="I250" s="361" t="s">
        <v>1066</v>
      </c>
      <c r="J250" s="458">
        <v>500000</v>
      </c>
      <c r="K250" s="250"/>
      <c r="L250" s="110">
        <f>+J250</f>
        <v>500000</v>
      </c>
    </row>
    <row r="251" spans="1:12" ht="12.75">
      <c r="A251" s="238"/>
      <c r="B251" s="249"/>
      <c r="C251" s="74"/>
      <c r="D251" s="410" t="s">
        <v>426</v>
      </c>
      <c r="E251" s="405" t="s">
        <v>350</v>
      </c>
      <c r="F251" s="360" t="s">
        <v>100</v>
      </c>
      <c r="G251" s="405" t="s">
        <v>101</v>
      </c>
      <c r="H251" s="360" t="s">
        <v>350</v>
      </c>
      <c r="I251" s="420" t="s">
        <v>115</v>
      </c>
      <c r="J251" s="458">
        <v>1000000</v>
      </c>
      <c r="K251" s="250">
        <f>+K247-K248</f>
        <v>0</v>
      </c>
      <c r="L251" s="352" t="e">
        <f>#N/A</f>
        <v>#N/A</v>
      </c>
    </row>
    <row r="252" spans="1:12" ht="12.75">
      <c r="A252" s="238"/>
      <c r="B252" s="249"/>
      <c r="C252" s="74"/>
      <c r="D252" s="410" t="s">
        <v>426</v>
      </c>
      <c r="E252" s="405" t="s">
        <v>350</v>
      </c>
      <c r="F252" s="360" t="s">
        <v>100</v>
      </c>
      <c r="G252" s="405" t="s">
        <v>101</v>
      </c>
      <c r="H252" s="360" t="s">
        <v>352</v>
      </c>
      <c r="I252" s="400" t="s">
        <v>1036</v>
      </c>
      <c r="J252" s="458">
        <v>274522.84000000003</v>
      </c>
      <c r="K252" s="250"/>
      <c r="L252" s="352" t="e">
        <f>#N/A</f>
        <v>#N/A</v>
      </c>
    </row>
    <row r="253" spans="1:12" ht="12.75">
      <c r="A253" s="238"/>
      <c r="B253" s="249"/>
      <c r="C253" s="74"/>
      <c r="D253" s="410" t="s">
        <v>426</v>
      </c>
      <c r="E253" s="405" t="s">
        <v>350</v>
      </c>
      <c r="F253" s="360" t="s">
        <v>100</v>
      </c>
      <c r="G253" s="405" t="s">
        <v>101</v>
      </c>
      <c r="H253" s="360" t="s">
        <v>354</v>
      </c>
      <c r="I253" s="420" t="s">
        <v>1035</v>
      </c>
      <c r="J253" s="458">
        <v>800000</v>
      </c>
      <c r="K253" s="250"/>
      <c r="L253" s="352" t="e">
        <f>#N/A</f>
        <v>#N/A</v>
      </c>
    </row>
    <row r="254" spans="1:12" ht="12.75">
      <c r="A254" s="238"/>
      <c r="B254" s="249"/>
      <c r="C254" s="74"/>
      <c r="D254" s="410" t="s">
        <v>426</v>
      </c>
      <c r="E254" s="405" t="s">
        <v>351</v>
      </c>
      <c r="F254" s="360" t="s">
        <v>88</v>
      </c>
      <c r="G254" s="405" t="s">
        <v>350</v>
      </c>
      <c r="H254" s="360" t="s">
        <v>350</v>
      </c>
      <c r="I254" s="420" t="s">
        <v>962</v>
      </c>
      <c r="J254" s="458">
        <v>3584094.18</v>
      </c>
      <c r="K254" s="250"/>
      <c r="L254" s="352" t="e">
        <f>#N/A</f>
        <v>#N/A</v>
      </c>
    </row>
    <row r="255" spans="1:12" ht="12.75">
      <c r="A255" s="238"/>
      <c r="B255" s="249"/>
      <c r="C255" s="74"/>
      <c r="D255" s="410" t="s">
        <v>426</v>
      </c>
      <c r="E255" s="405" t="s">
        <v>351</v>
      </c>
      <c r="F255" s="436" t="s">
        <v>88</v>
      </c>
      <c r="G255" s="405" t="s">
        <v>352</v>
      </c>
      <c r="H255" s="360" t="s">
        <v>352</v>
      </c>
      <c r="I255" s="400" t="s">
        <v>1033</v>
      </c>
      <c r="J255" s="459">
        <v>298674.52</v>
      </c>
      <c r="K255" s="250"/>
      <c r="L255" s="352" t="e">
        <f>#N/A</f>
        <v>#N/A</v>
      </c>
    </row>
    <row r="256" spans="1:12" ht="12.75">
      <c r="A256" s="238"/>
      <c r="B256" s="249"/>
      <c r="C256" s="74"/>
      <c r="D256" s="410" t="s">
        <v>426</v>
      </c>
      <c r="E256" s="405" t="s">
        <v>351</v>
      </c>
      <c r="F256" s="360" t="s">
        <v>88</v>
      </c>
      <c r="G256" s="360" t="s">
        <v>353</v>
      </c>
      <c r="H256" s="360" t="s">
        <v>350</v>
      </c>
      <c r="I256" s="418" t="s">
        <v>92</v>
      </c>
      <c r="J256" s="459">
        <v>501773.19</v>
      </c>
      <c r="K256" s="250"/>
      <c r="L256" s="352" t="e">
        <f>#N/A</f>
        <v>#N/A</v>
      </c>
    </row>
    <row r="257" spans="1:12" ht="12.75">
      <c r="A257" s="238"/>
      <c r="B257" s="249"/>
      <c r="C257" s="74"/>
      <c r="D257" s="410" t="s">
        <v>426</v>
      </c>
      <c r="E257" s="405" t="s">
        <v>351</v>
      </c>
      <c r="F257" s="360" t="s">
        <v>88</v>
      </c>
      <c r="G257" s="405" t="s">
        <v>353</v>
      </c>
      <c r="H257" s="360" t="s">
        <v>354</v>
      </c>
      <c r="I257" s="418" t="s">
        <v>93</v>
      </c>
      <c r="J257" s="459">
        <v>17920.47</v>
      </c>
      <c r="K257" s="250"/>
      <c r="L257" s="352" t="e">
        <f>#N/A</f>
        <v>#N/A</v>
      </c>
    </row>
    <row r="258" spans="1:12" ht="12.75">
      <c r="A258" s="238"/>
      <c r="B258" s="249"/>
      <c r="C258" s="74"/>
      <c r="D258" s="410" t="s">
        <v>426</v>
      </c>
      <c r="E258" s="405" t="s">
        <v>351</v>
      </c>
      <c r="F258" s="360" t="s">
        <v>88</v>
      </c>
      <c r="G258" s="405" t="s">
        <v>354</v>
      </c>
      <c r="H258" s="360" t="s">
        <v>351</v>
      </c>
      <c r="I258" s="418" t="s">
        <v>94</v>
      </c>
      <c r="J258" s="459">
        <v>53761.41</v>
      </c>
      <c r="K258" s="250"/>
      <c r="L258" s="352" t="e">
        <f>#N/A</f>
        <v>#N/A</v>
      </c>
    </row>
    <row r="259" spans="1:12" ht="12.75">
      <c r="A259" s="238"/>
      <c r="B259" s="249"/>
      <c r="C259" s="74"/>
      <c r="D259" s="410" t="s">
        <v>426</v>
      </c>
      <c r="E259" s="405" t="s">
        <v>351</v>
      </c>
      <c r="F259" s="360" t="s">
        <v>88</v>
      </c>
      <c r="G259" s="405" t="s">
        <v>354</v>
      </c>
      <c r="H259" s="360" t="s">
        <v>352</v>
      </c>
      <c r="I259" s="418" t="s">
        <v>95</v>
      </c>
      <c r="J259" s="459">
        <v>104522.83</v>
      </c>
      <c r="K259" s="250"/>
      <c r="L259" s="352" t="e">
        <f>#N/A</f>
        <v>#N/A</v>
      </c>
    </row>
    <row r="260" spans="1:12" ht="12.75">
      <c r="A260" s="238"/>
      <c r="B260" s="249"/>
      <c r="C260" s="74"/>
      <c r="D260" s="410" t="s">
        <v>426</v>
      </c>
      <c r="E260" s="405" t="s">
        <v>351</v>
      </c>
      <c r="F260" s="360" t="s">
        <v>96</v>
      </c>
      <c r="G260" s="405" t="s">
        <v>352</v>
      </c>
      <c r="H260" s="360" t="s">
        <v>351</v>
      </c>
      <c r="I260" s="420" t="s">
        <v>1019</v>
      </c>
      <c r="J260" s="459">
        <v>245000</v>
      </c>
      <c r="K260" s="250"/>
      <c r="L260" s="352" t="e">
        <f>#N/A</f>
        <v>#N/A</v>
      </c>
    </row>
    <row r="261" spans="1:12" ht="12.75">
      <c r="A261" s="238"/>
      <c r="B261" s="249"/>
      <c r="C261" s="74"/>
      <c r="D261" s="410" t="s">
        <v>426</v>
      </c>
      <c r="E261" s="405" t="s">
        <v>351</v>
      </c>
      <c r="F261" s="360" t="s">
        <v>96</v>
      </c>
      <c r="G261" s="360" t="s">
        <v>353</v>
      </c>
      <c r="H261" s="360" t="s">
        <v>101</v>
      </c>
      <c r="I261" s="418" t="s">
        <v>1037</v>
      </c>
      <c r="J261" s="459">
        <v>610348.43999999994</v>
      </c>
      <c r="K261" s="250"/>
      <c r="L261" s="352" t="e">
        <f>#N/A</f>
        <v>#N/A</v>
      </c>
    </row>
    <row r="262" spans="1:12" ht="12.75">
      <c r="A262" s="238"/>
      <c r="B262" s="249"/>
      <c r="C262" s="74"/>
      <c r="D262" s="410" t="s">
        <v>426</v>
      </c>
      <c r="E262" s="405" t="s">
        <v>351</v>
      </c>
      <c r="F262" s="360" t="s">
        <v>96</v>
      </c>
      <c r="G262" s="360" t="s">
        <v>354</v>
      </c>
      <c r="H262" s="360" t="s">
        <v>350</v>
      </c>
      <c r="I262" s="418" t="s">
        <v>103</v>
      </c>
      <c r="J262" s="459">
        <v>60433.9</v>
      </c>
      <c r="K262" s="250"/>
      <c r="L262" s="352" t="e">
        <f>#N/A</f>
        <v>#N/A</v>
      </c>
    </row>
    <row r="263" spans="1:12" ht="12.75">
      <c r="A263" s="238"/>
      <c r="B263" s="249"/>
      <c r="C263" s="74"/>
      <c r="D263" s="410" t="s">
        <v>426</v>
      </c>
      <c r="E263" s="410" t="s">
        <v>351</v>
      </c>
      <c r="F263" s="360" t="s">
        <v>96</v>
      </c>
      <c r="G263" s="360" t="s">
        <v>354</v>
      </c>
      <c r="H263" s="360" t="s">
        <v>351</v>
      </c>
      <c r="I263" s="418" t="s">
        <v>97</v>
      </c>
      <c r="J263" s="459">
        <v>100000</v>
      </c>
      <c r="K263" s="250"/>
      <c r="L263" s="352" t="e">
        <f>#N/A</f>
        <v>#N/A</v>
      </c>
    </row>
    <row r="264" spans="1:12" ht="12.75">
      <c r="A264" s="238"/>
      <c r="B264" s="249"/>
      <c r="C264" s="74"/>
      <c r="D264" s="410" t="s">
        <v>426</v>
      </c>
      <c r="E264" s="405" t="s">
        <v>351</v>
      </c>
      <c r="F264" s="436" t="s">
        <v>96</v>
      </c>
      <c r="G264" s="405" t="s">
        <v>355</v>
      </c>
      <c r="H264" s="360" t="s">
        <v>350</v>
      </c>
      <c r="I264" s="400" t="s">
        <v>98</v>
      </c>
      <c r="J264" s="459">
        <v>107522.83</v>
      </c>
      <c r="K264" s="250"/>
      <c r="L264" s="352" t="e">
        <f>#N/A</f>
        <v>#N/A</v>
      </c>
    </row>
    <row r="265" spans="1:12" ht="12.75">
      <c r="A265" s="238"/>
      <c r="B265" s="249"/>
      <c r="C265" s="74"/>
      <c r="D265" s="410" t="s">
        <v>426</v>
      </c>
      <c r="E265" s="405" t="s">
        <v>351</v>
      </c>
      <c r="F265" s="360" t="s">
        <v>100</v>
      </c>
      <c r="G265" s="405" t="s">
        <v>101</v>
      </c>
      <c r="H265" s="360" t="s">
        <v>350</v>
      </c>
      <c r="I265" s="420" t="s">
        <v>1020</v>
      </c>
      <c r="J265" s="459">
        <v>100000</v>
      </c>
      <c r="K265" s="250"/>
      <c r="L265" s="352" t="e">
        <f>#N/A</f>
        <v>#N/A</v>
      </c>
    </row>
    <row r="266" spans="1:12" ht="12.75">
      <c r="A266" s="238"/>
      <c r="B266" s="249"/>
      <c r="C266" s="74"/>
      <c r="D266" s="410" t="s">
        <v>426</v>
      </c>
      <c r="E266" s="405" t="s">
        <v>351</v>
      </c>
      <c r="F266" s="360" t="s">
        <v>100</v>
      </c>
      <c r="G266" s="405" t="s">
        <v>101</v>
      </c>
      <c r="H266" s="360" t="s">
        <v>352</v>
      </c>
      <c r="I266" s="400" t="s">
        <v>120</v>
      </c>
      <c r="J266" s="459">
        <v>88500</v>
      </c>
      <c r="K266" s="250"/>
      <c r="L266" s="352" t="e">
        <f>#N/A</f>
        <v>#N/A</v>
      </c>
    </row>
    <row r="267" spans="1:12" ht="12.75">
      <c r="A267" s="238"/>
      <c r="B267" s="249"/>
      <c r="C267" s="74"/>
      <c r="D267" s="414" t="s">
        <v>426</v>
      </c>
      <c r="E267" s="359" t="s">
        <v>353</v>
      </c>
      <c r="F267" s="405" t="s">
        <v>1067</v>
      </c>
      <c r="G267" s="405" t="s">
        <v>351</v>
      </c>
      <c r="H267" s="359" t="s">
        <v>354</v>
      </c>
      <c r="I267" s="420" t="s">
        <v>1068</v>
      </c>
      <c r="J267" s="459">
        <v>1508052.31</v>
      </c>
      <c r="K267" s="250"/>
      <c r="L267" s="352" t="e">
        <f>#N/A</f>
        <v>#N/A</v>
      </c>
    </row>
    <row r="268" spans="1:12" ht="12.75">
      <c r="A268" s="238"/>
      <c r="B268" s="249"/>
      <c r="C268" s="74"/>
      <c r="D268" s="414" t="s">
        <v>426</v>
      </c>
      <c r="E268" s="359" t="s">
        <v>353</v>
      </c>
      <c r="F268" s="405" t="s">
        <v>65</v>
      </c>
      <c r="G268" s="405" t="s">
        <v>351</v>
      </c>
      <c r="H268" s="359" t="s">
        <v>354</v>
      </c>
      <c r="I268" s="418" t="s">
        <v>1069</v>
      </c>
      <c r="J268" s="459"/>
      <c r="K268" s="250"/>
      <c r="L268" s="352" t="e">
        <f>#N/A</f>
        <v>#N/A</v>
      </c>
    </row>
    <row r="269" spans="1:12" ht="12.75">
      <c r="A269" s="238"/>
      <c r="B269" s="249"/>
      <c r="C269" s="74"/>
      <c r="D269" s="410" t="s">
        <v>426</v>
      </c>
      <c r="E269" s="405" t="s">
        <v>351</v>
      </c>
      <c r="F269" s="360" t="s">
        <v>96</v>
      </c>
      <c r="G269" s="405" t="s">
        <v>352</v>
      </c>
      <c r="H269" s="360" t="s">
        <v>351</v>
      </c>
      <c r="I269" s="420" t="s">
        <v>1019</v>
      </c>
      <c r="J269" s="459"/>
      <c r="K269" s="250"/>
      <c r="L269" s="352" t="e">
        <f>#N/A</f>
        <v>#N/A</v>
      </c>
    </row>
    <row r="270" spans="1:12" ht="12.75">
      <c r="A270" s="238"/>
      <c r="B270" s="249"/>
      <c r="C270" s="74"/>
      <c r="D270" s="410" t="s">
        <v>426</v>
      </c>
      <c r="E270" s="405" t="s">
        <v>351</v>
      </c>
      <c r="F270" s="360" t="s">
        <v>96</v>
      </c>
      <c r="G270" s="360" t="s">
        <v>353</v>
      </c>
      <c r="H270" s="360" t="s">
        <v>101</v>
      </c>
      <c r="I270" s="418" t="s">
        <v>1037</v>
      </c>
      <c r="J270" s="459"/>
      <c r="K270" s="250"/>
      <c r="L270" s="352" t="e">
        <f>#N/A</f>
        <v>#N/A</v>
      </c>
    </row>
    <row r="271" spans="1:12" ht="12.75">
      <c r="A271" s="238"/>
      <c r="B271" s="249"/>
      <c r="C271" s="74"/>
      <c r="D271" s="410" t="s">
        <v>426</v>
      </c>
      <c r="E271" s="405" t="s">
        <v>351</v>
      </c>
      <c r="F271" s="360" t="s">
        <v>96</v>
      </c>
      <c r="G271" s="360" t="s">
        <v>354</v>
      </c>
      <c r="H271" s="360" t="s">
        <v>350</v>
      </c>
      <c r="I271" s="418" t="s">
        <v>103</v>
      </c>
      <c r="J271" s="459"/>
      <c r="K271" s="250"/>
      <c r="L271" s="352" t="e">
        <f>#N/A</f>
        <v>#N/A</v>
      </c>
    </row>
    <row r="272" spans="1:12" ht="12.75">
      <c r="A272" s="238"/>
      <c r="B272" s="249"/>
      <c r="C272" s="74"/>
      <c r="D272" s="410" t="s">
        <v>426</v>
      </c>
      <c r="E272" s="410" t="s">
        <v>351</v>
      </c>
      <c r="F272" s="360" t="s">
        <v>96</v>
      </c>
      <c r="G272" s="360" t="s">
        <v>354</v>
      </c>
      <c r="H272" s="360" t="s">
        <v>351</v>
      </c>
      <c r="I272" s="418" t="s">
        <v>97</v>
      </c>
      <c r="J272" s="459"/>
      <c r="K272" s="250"/>
      <c r="L272" s="352" t="e">
        <f>#N/A</f>
        <v>#N/A</v>
      </c>
    </row>
    <row r="273" spans="1:12" ht="12.75">
      <c r="A273" s="238"/>
      <c r="B273" s="249"/>
      <c r="C273" s="74"/>
      <c r="D273" s="410" t="s">
        <v>426</v>
      </c>
      <c r="E273" s="405" t="s">
        <v>351</v>
      </c>
      <c r="F273" s="436" t="s">
        <v>96</v>
      </c>
      <c r="G273" s="405" t="s">
        <v>355</v>
      </c>
      <c r="H273" s="360" t="s">
        <v>350</v>
      </c>
      <c r="I273" s="400" t="s">
        <v>98</v>
      </c>
      <c r="J273" s="459"/>
      <c r="K273" s="250"/>
      <c r="L273" s="352" t="e">
        <f>#N/A</f>
        <v>#N/A</v>
      </c>
    </row>
    <row r="274" spans="1:12" ht="12.75">
      <c r="A274" s="238"/>
      <c r="B274" s="249"/>
      <c r="C274" s="74"/>
      <c r="D274" s="410" t="s">
        <v>426</v>
      </c>
      <c r="E274" s="405" t="s">
        <v>351</v>
      </c>
      <c r="F274" s="360" t="s">
        <v>100</v>
      </c>
      <c r="G274" s="405" t="s">
        <v>101</v>
      </c>
      <c r="H274" s="360" t="s">
        <v>350</v>
      </c>
      <c r="I274" s="420" t="s">
        <v>1020</v>
      </c>
      <c r="J274" s="459"/>
      <c r="K274" s="250"/>
      <c r="L274" s="352" t="e">
        <f>#N/A</f>
        <v>#N/A</v>
      </c>
    </row>
    <row r="275" spans="1:12" ht="12.75">
      <c r="A275" s="238"/>
      <c r="B275" s="249"/>
      <c r="C275" s="74"/>
      <c r="D275" s="410" t="s">
        <v>426</v>
      </c>
      <c r="E275" s="405" t="s">
        <v>351</v>
      </c>
      <c r="F275" s="360" t="s">
        <v>100</v>
      </c>
      <c r="G275" s="405" t="s">
        <v>101</v>
      </c>
      <c r="H275" s="360" t="s">
        <v>352</v>
      </c>
      <c r="I275" s="400" t="s">
        <v>120</v>
      </c>
      <c r="J275" s="459"/>
      <c r="K275" s="250"/>
      <c r="L275" s="352" t="e">
        <f>#N/A</f>
        <v>#N/A</v>
      </c>
    </row>
    <row r="276" spans="1:12" ht="5.25" customHeight="1">
      <c r="A276" s="238"/>
      <c r="B276" s="249"/>
      <c r="C276" s="258"/>
      <c r="D276" s="414"/>
      <c r="E276" s="360"/>
      <c r="F276" s="360"/>
      <c r="G276" s="405"/>
      <c r="H276" s="360"/>
      <c r="I276" s="494"/>
      <c r="J276" s="458"/>
      <c r="K276" s="250"/>
    </row>
    <row r="277" spans="1:12" ht="5.25" customHeight="1">
      <c r="A277" s="463"/>
      <c r="B277" s="464"/>
      <c r="C277" s="81"/>
      <c r="D277" s="406"/>
      <c r="E277" s="358"/>
      <c r="F277" s="358"/>
      <c r="G277" s="358"/>
      <c r="H277" s="358"/>
      <c r="I277" s="495"/>
      <c r="J277" s="481"/>
      <c r="K277" s="250"/>
    </row>
    <row r="278" spans="1:12" ht="5.25" customHeight="1">
      <c r="A278" s="461"/>
      <c r="B278" s="462"/>
      <c r="C278" s="74"/>
      <c r="D278" s="404"/>
      <c r="E278" s="405"/>
      <c r="F278" s="405"/>
      <c r="G278" s="405"/>
      <c r="H278" s="405"/>
      <c r="I278" s="494"/>
      <c r="J278" s="480"/>
      <c r="K278" s="250"/>
    </row>
    <row r="279" spans="1:12" ht="5.25" customHeight="1">
      <c r="A279" s="461"/>
      <c r="B279" s="462"/>
      <c r="C279" s="74"/>
      <c r="D279" s="404"/>
      <c r="E279" s="405"/>
      <c r="F279" s="405"/>
      <c r="G279" s="405"/>
      <c r="H279" s="405"/>
      <c r="I279" s="494"/>
      <c r="J279" s="480"/>
      <c r="K279" s="250"/>
    </row>
    <row r="280" spans="1:12" ht="5.25" customHeight="1">
      <c r="A280" s="461"/>
      <c r="B280" s="462"/>
      <c r="C280" s="74"/>
      <c r="D280" s="404"/>
      <c r="E280" s="405"/>
      <c r="F280" s="405"/>
      <c r="G280" s="405"/>
      <c r="H280" s="405"/>
      <c r="I280" s="494"/>
      <c r="J280" s="480"/>
      <c r="K280" s="250"/>
    </row>
    <row r="281" spans="1:12" ht="5.25" customHeight="1">
      <c r="A281" s="461"/>
      <c r="B281" s="462"/>
      <c r="C281" s="74"/>
      <c r="D281" s="404"/>
      <c r="E281" s="405"/>
      <c r="F281" s="405"/>
      <c r="G281" s="405"/>
      <c r="H281" s="405"/>
      <c r="I281" s="494"/>
      <c r="J281" s="480"/>
      <c r="K281" s="250"/>
    </row>
    <row r="282" spans="1:12" ht="17.25" customHeight="1">
      <c r="A282" s="461"/>
      <c r="B282" s="462"/>
      <c r="C282" s="74"/>
      <c r="D282" s="404"/>
      <c r="E282" s="405"/>
      <c r="F282" s="405"/>
      <c r="G282" s="405"/>
      <c r="H282" s="405"/>
      <c r="I282" s="494"/>
      <c r="J282" s="480"/>
      <c r="K282" s="250"/>
    </row>
    <row r="283" spans="1:12" ht="19.5" customHeight="1">
      <c r="A283" s="461"/>
      <c r="B283" s="462"/>
      <c r="C283" s="74"/>
      <c r="D283" s="404"/>
      <c r="E283" s="405"/>
      <c r="F283" s="405"/>
      <c r="G283" s="405"/>
      <c r="H283" s="405"/>
      <c r="I283" s="494"/>
      <c r="J283" s="480"/>
      <c r="K283" s="250"/>
    </row>
    <row r="284" spans="1:12" ht="15.75" customHeight="1">
      <c r="A284" s="461"/>
      <c r="B284" s="462"/>
      <c r="C284" s="74"/>
      <c r="D284" s="404"/>
      <c r="E284" s="405"/>
      <c r="F284" s="405"/>
      <c r="G284" s="405"/>
      <c r="H284" s="405"/>
      <c r="I284" s="494"/>
      <c r="J284" s="480"/>
      <c r="K284" s="250"/>
    </row>
    <row r="285" spans="1:12" ht="14.25" customHeight="1">
      <c r="A285" s="461"/>
      <c r="B285" s="462"/>
      <c r="C285" s="74"/>
      <c r="D285" s="404"/>
      <c r="E285" s="405"/>
      <c r="F285" s="405"/>
      <c r="G285" s="405"/>
      <c r="H285" s="405"/>
      <c r="I285" s="494"/>
      <c r="J285" s="480"/>
      <c r="K285" s="250"/>
    </row>
    <row r="286" spans="1:12" ht="5.25" customHeight="1">
      <c r="A286" s="461"/>
      <c r="B286" s="462"/>
      <c r="C286" s="74"/>
      <c r="D286" s="404"/>
      <c r="E286" s="405"/>
      <c r="F286" s="405"/>
      <c r="G286" s="405"/>
      <c r="H286" s="405"/>
      <c r="I286" s="494"/>
      <c r="J286" s="480"/>
      <c r="K286" s="250"/>
    </row>
    <row r="287" spans="1:12" ht="5.25" customHeight="1">
      <c r="A287" s="461"/>
      <c r="B287" s="462"/>
      <c r="C287" s="74"/>
      <c r="D287" s="404"/>
      <c r="E287" s="405"/>
      <c r="F287" s="405"/>
      <c r="G287" s="405"/>
      <c r="H287" s="405"/>
      <c r="I287" s="494"/>
      <c r="J287" s="480"/>
      <c r="K287" s="250"/>
    </row>
    <row r="288" spans="1:12" ht="5.25" customHeight="1">
      <c r="A288" s="461"/>
      <c r="B288" s="462"/>
      <c r="C288" s="74"/>
      <c r="D288" s="404"/>
      <c r="E288" s="405"/>
      <c r="F288" s="405"/>
      <c r="G288" s="405"/>
      <c r="H288" s="405"/>
      <c r="I288" s="494"/>
      <c r="J288" s="480"/>
      <c r="K288" s="250"/>
    </row>
    <row r="289" spans="1:11" ht="5.25" customHeight="1">
      <c r="A289" s="461"/>
      <c r="B289" s="462"/>
      <c r="C289" s="74"/>
      <c r="D289" s="404"/>
      <c r="E289" s="405"/>
      <c r="F289" s="405"/>
      <c r="G289" s="405"/>
      <c r="H289" s="405"/>
      <c r="I289" s="494"/>
      <c r="J289" s="480"/>
      <c r="K289" s="250"/>
    </row>
    <row r="290" spans="1:11" ht="5.25" customHeight="1">
      <c r="A290" s="461"/>
      <c r="B290" s="462"/>
      <c r="C290" s="74"/>
      <c r="D290" s="404"/>
      <c r="E290" s="405"/>
      <c r="F290" s="405"/>
      <c r="G290" s="405"/>
      <c r="H290" s="405"/>
      <c r="I290" s="494"/>
      <c r="J290" s="480"/>
      <c r="K290" s="250"/>
    </row>
    <row r="291" spans="1:11" ht="5.25" customHeight="1">
      <c r="A291" s="461"/>
      <c r="B291" s="462"/>
      <c r="C291" s="74"/>
      <c r="D291" s="404"/>
      <c r="E291" s="405"/>
      <c r="F291" s="405"/>
      <c r="G291" s="405"/>
      <c r="H291" s="405"/>
      <c r="I291" s="494"/>
      <c r="J291" s="480"/>
      <c r="K291" s="250"/>
    </row>
    <row r="292" spans="1:11" ht="5.25" customHeight="1">
      <c r="A292" s="461"/>
      <c r="B292" s="462"/>
      <c r="C292" s="74"/>
      <c r="D292" s="404"/>
      <c r="E292" s="405"/>
      <c r="F292" s="405"/>
      <c r="G292" s="405"/>
      <c r="H292" s="405"/>
      <c r="I292" s="494"/>
      <c r="J292" s="480"/>
      <c r="K292" s="250"/>
    </row>
    <row r="293" spans="1:11" ht="5.25" customHeight="1">
      <c r="A293" s="461"/>
      <c r="B293" s="462"/>
      <c r="C293" s="74"/>
      <c r="D293" s="404"/>
      <c r="E293" s="405"/>
      <c r="F293" s="405"/>
      <c r="G293" s="405"/>
      <c r="H293" s="405"/>
      <c r="I293" s="494"/>
      <c r="J293" s="480"/>
      <c r="K293" s="250"/>
    </row>
    <row r="294" spans="1:11" ht="65.25" customHeight="1">
      <c r="A294" s="461"/>
      <c r="B294" s="462"/>
      <c r="C294" s="74"/>
      <c r="D294" s="404"/>
      <c r="E294" s="405"/>
      <c r="F294" s="405"/>
      <c r="G294" s="405"/>
      <c r="H294" s="405"/>
      <c r="I294" s="494"/>
      <c r="J294" s="480"/>
      <c r="K294" s="250"/>
    </row>
    <row r="295" spans="1:11" ht="5.25" customHeight="1">
      <c r="A295" s="461"/>
      <c r="B295" s="462"/>
      <c r="C295" s="74"/>
      <c r="D295" s="404"/>
      <c r="E295" s="405"/>
      <c r="F295" s="405"/>
      <c r="G295" s="405"/>
      <c r="H295" s="405"/>
      <c r="I295" s="494"/>
      <c r="J295" s="480"/>
      <c r="K295" s="250"/>
    </row>
    <row r="296" spans="1:11" ht="5.25" customHeight="1">
      <c r="A296" s="461"/>
      <c r="B296" s="462"/>
      <c r="C296" s="74"/>
      <c r="D296" s="404"/>
      <c r="E296" s="405"/>
      <c r="F296" s="405"/>
      <c r="G296" s="405"/>
      <c r="H296" s="405"/>
      <c r="I296" s="494"/>
      <c r="J296" s="480"/>
      <c r="K296" s="250"/>
    </row>
    <row r="297" spans="1:11" ht="5.25" customHeight="1">
      <c r="A297" s="461"/>
      <c r="B297" s="462"/>
      <c r="C297" s="74"/>
      <c r="D297" s="404"/>
      <c r="E297" s="405"/>
      <c r="F297" s="405"/>
      <c r="G297" s="405"/>
      <c r="H297" s="405"/>
      <c r="I297" s="494"/>
      <c r="J297" s="480"/>
      <c r="K297" s="250"/>
    </row>
    <row r="298" spans="1:11" ht="5.25" customHeight="1">
      <c r="A298" s="461"/>
      <c r="B298" s="462"/>
      <c r="C298" s="74"/>
      <c r="D298" s="404"/>
      <c r="E298" s="405"/>
      <c r="F298" s="405"/>
      <c r="G298" s="405"/>
      <c r="H298" s="405"/>
      <c r="I298" s="494"/>
      <c r="J298" s="480"/>
      <c r="K298" s="250"/>
    </row>
    <row r="299" spans="1:11" ht="5.25" customHeight="1">
      <c r="A299" s="461"/>
      <c r="B299" s="462"/>
      <c r="C299" s="74"/>
      <c r="D299" s="404"/>
      <c r="E299" s="405"/>
      <c r="F299" s="405"/>
      <c r="G299" s="405"/>
      <c r="H299" s="405"/>
      <c r="I299" s="494"/>
      <c r="J299" s="480"/>
      <c r="K299" s="250"/>
    </row>
    <row r="300" spans="1:11" ht="5.25" customHeight="1">
      <c r="A300" s="461"/>
      <c r="B300" s="462"/>
      <c r="C300" s="74"/>
      <c r="D300" s="404"/>
      <c r="E300" s="405"/>
      <c r="F300" s="405"/>
      <c r="G300" s="405"/>
      <c r="H300" s="405"/>
      <c r="I300" s="494"/>
      <c r="J300" s="480"/>
      <c r="K300" s="250"/>
    </row>
    <row r="301" spans="1:11" ht="5.25" customHeight="1">
      <c r="A301" s="461"/>
      <c r="B301" s="462"/>
      <c r="C301" s="74"/>
      <c r="D301" s="404"/>
      <c r="E301" s="405"/>
      <c r="F301" s="405"/>
      <c r="G301" s="405"/>
      <c r="H301" s="405"/>
      <c r="I301" s="494"/>
      <c r="J301" s="480"/>
      <c r="K301" s="250"/>
    </row>
    <row r="302" spans="1:11" ht="5.25" customHeight="1">
      <c r="A302" s="461"/>
      <c r="B302" s="462"/>
      <c r="C302" s="74"/>
      <c r="D302" s="404"/>
      <c r="E302" s="405"/>
      <c r="F302" s="405"/>
      <c r="G302" s="405"/>
      <c r="H302" s="405"/>
      <c r="I302" s="494"/>
      <c r="J302" s="480"/>
      <c r="K302" s="250"/>
    </row>
    <row r="303" spans="1:11" ht="11.25" customHeight="1">
      <c r="A303" s="461"/>
      <c r="B303" s="462"/>
      <c r="C303" s="74"/>
      <c r="D303" s="404"/>
      <c r="E303" s="405"/>
      <c r="F303" s="405"/>
      <c r="G303" s="405"/>
      <c r="H303" s="405"/>
      <c r="I303" s="494"/>
      <c r="J303" s="348" t="s">
        <v>121</v>
      </c>
      <c r="K303" s="250"/>
    </row>
    <row r="304" spans="1:11" ht="5.25" customHeight="1">
      <c r="A304" s="461"/>
      <c r="B304" s="462"/>
      <c r="C304" s="74"/>
      <c r="D304" s="404"/>
      <c r="E304" s="405"/>
      <c r="F304" s="405"/>
      <c r="G304" s="405"/>
      <c r="H304" s="405"/>
      <c r="I304" s="494"/>
      <c r="J304" s="480"/>
      <c r="K304" s="250"/>
    </row>
    <row r="305" spans="1:15" ht="5.25" customHeight="1">
      <c r="A305" s="465"/>
      <c r="B305" s="466"/>
      <c r="C305" s="82"/>
      <c r="D305" s="401"/>
      <c r="E305" s="403"/>
      <c r="F305" s="403"/>
      <c r="G305" s="403"/>
      <c r="H305" s="403"/>
      <c r="I305" s="433"/>
      <c r="J305" s="482"/>
      <c r="K305" s="250"/>
    </row>
    <row r="306" spans="1:15" ht="5.25" customHeight="1">
      <c r="A306" s="238"/>
      <c r="B306" s="249"/>
      <c r="C306" s="74"/>
      <c r="D306" s="414"/>
      <c r="E306" s="405"/>
      <c r="F306" s="360"/>
      <c r="G306" s="405"/>
      <c r="H306" s="360"/>
      <c r="I306" s="494"/>
      <c r="J306" s="458"/>
      <c r="K306" s="250"/>
    </row>
    <row r="307" spans="1:15" ht="5.25" customHeight="1">
      <c r="A307" s="238"/>
      <c r="B307" s="249"/>
      <c r="C307" s="74"/>
      <c r="D307" s="414"/>
      <c r="E307" s="405"/>
      <c r="F307" s="405"/>
      <c r="G307" s="405"/>
      <c r="H307" s="359"/>
      <c r="I307" s="494"/>
      <c r="J307" s="458"/>
      <c r="K307" s="250"/>
    </row>
    <row r="308" spans="1:15" ht="26.25" customHeight="1">
      <c r="A308" s="238" t="s">
        <v>26</v>
      </c>
      <c r="B308" s="249" t="s">
        <v>27</v>
      </c>
      <c r="C308" s="74">
        <v>4000000</v>
      </c>
      <c r="D308" s="414" t="s">
        <v>426</v>
      </c>
      <c r="E308" s="359" t="s">
        <v>353</v>
      </c>
      <c r="F308" s="405" t="s">
        <v>1067</v>
      </c>
      <c r="G308" s="405" t="s">
        <v>351</v>
      </c>
      <c r="H308" s="359" t="s">
        <v>354</v>
      </c>
      <c r="I308" s="420" t="s">
        <v>1068</v>
      </c>
      <c r="J308" s="459">
        <f>+'Deuda Interna'!C11-'Origen y Aplicacion de Recursos'!J267</f>
        <v>4273339.4452824872</v>
      </c>
      <c r="K308" s="250">
        <f>+C308</f>
        <v>4000000</v>
      </c>
      <c r="L308" s="352" t="e">
        <f>#N/A</f>
        <v>#N/A</v>
      </c>
      <c r="M308" s="352"/>
      <c r="N308" s="352"/>
      <c r="O308" s="352"/>
    </row>
    <row r="309" spans="1:15" ht="12.75">
      <c r="A309" s="238"/>
      <c r="B309" s="249"/>
      <c r="C309" s="74"/>
      <c r="D309" s="414" t="s">
        <v>426</v>
      </c>
      <c r="E309" s="359" t="s">
        <v>353</v>
      </c>
      <c r="F309" s="405" t="s">
        <v>65</v>
      </c>
      <c r="G309" s="405" t="s">
        <v>351</v>
      </c>
      <c r="H309" s="359" t="s">
        <v>354</v>
      </c>
      <c r="I309" s="418" t="s">
        <v>1069</v>
      </c>
      <c r="J309" s="459">
        <f>+'Deuda Interna'!D11</f>
        <v>8101643.7133138701</v>
      </c>
      <c r="K309" s="250">
        <f>SUM(J308:J314)</f>
        <v>12486943.668596357</v>
      </c>
      <c r="L309" s="352" t="e">
        <f>#N/A</f>
        <v>#N/A</v>
      </c>
      <c r="M309" s="352"/>
      <c r="N309" s="352"/>
      <c r="O309" s="352"/>
    </row>
    <row r="310" spans="1:15" ht="12.75">
      <c r="A310" s="238"/>
      <c r="B310" s="249"/>
      <c r="C310" s="74"/>
      <c r="D310" s="410" t="s">
        <v>426</v>
      </c>
      <c r="E310" s="405" t="s">
        <v>351</v>
      </c>
      <c r="F310" s="360" t="s">
        <v>88</v>
      </c>
      <c r="G310" s="360" t="s">
        <v>353</v>
      </c>
      <c r="H310" s="360" t="s">
        <v>350</v>
      </c>
      <c r="I310" s="418" t="s">
        <v>92</v>
      </c>
      <c r="J310" s="459">
        <v>111960.51</v>
      </c>
      <c r="K310" s="250">
        <f>+K308-K309</f>
        <v>-8486943.6685963571</v>
      </c>
      <c r="L310" s="352" t="e">
        <f>#N/A</f>
        <v>#N/A</v>
      </c>
      <c r="M310" s="352"/>
      <c r="N310" s="352"/>
      <c r="O310" s="352"/>
    </row>
    <row r="311" spans="1:15" ht="12.75">
      <c r="A311" s="238"/>
      <c r="B311" s="249"/>
      <c r="C311" s="74"/>
      <c r="D311" s="410" t="s">
        <v>426</v>
      </c>
      <c r="E311" s="405" t="s">
        <v>351</v>
      </c>
      <c r="F311" s="360" t="s">
        <v>88</v>
      </c>
      <c r="G311" s="405" t="s">
        <v>353</v>
      </c>
      <c r="H311" s="360" t="s">
        <v>354</v>
      </c>
      <c r="I311" s="418" t="s">
        <v>93</v>
      </c>
      <c r="J311" s="459"/>
      <c r="K311" s="250"/>
      <c r="L311" s="352" t="e">
        <f>#N/A</f>
        <v>#N/A</v>
      </c>
      <c r="M311" s="352"/>
      <c r="N311" s="352"/>
      <c r="O311" s="352"/>
    </row>
    <row r="312" spans="1:15" ht="12.75">
      <c r="A312" s="238"/>
      <c r="B312" s="249"/>
      <c r="C312" s="74"/>
      <c r="D312" s="410" t="s">
        <v>426</v>
      </c>
      <c r="E312" s="405" t="s">
        <v>351</v>
      </c>
      <c r="F312" s="360" t="s">
        <v>88</v>
      </c>
      <c r="G312" s="405" t="s">
        <v>354</v>
      </c>
      <c r="H312" s="360" t="s">
        <v>351</v>
      </c>
      <c r="I312" s="418" t="s">
        <v>94</v>
      </c>
      <c r="J312" s="459"/>
      <c r="K312" s="250"/>
      <c r="L312" s="352" t="e">
        <f>#N/A</f>
        <v>#N/A</v>
      </c>
      <c r="M312" s="352"/>
      <c r="N312" s="352"/>
      <c r="O312" s="352"/>
    </row>
    <row r="313" spans="1:15" ht="13.5" customHeight="1">
      <c r="A313" s="238"/>
      <c r="B313" s="249"/>
      <c r="C313" s="74"/>
      <c r="D313" s="410" t="s">
        <v>426</v>
      </c>
      <c r="E313" s="405" t="s">
        <v>351</v>
      </c>
      <c r="F313" s="360" t="s">
        <v>100</v>
      </c>
      <c r="G313" s="405" t="s">
        <v>101</v>
      </c>
      <c r="H313" s="360" t="s">
        <v>352</v>
      </c>
      <c r="I313" s="400" t="s">
        <v>120</v>
      </c>
      <c r="J313" s="459"/>
      <c r="K313" s="250"/>
      <c r="L313" s="352" t="e">
        <f>#N/A</f>
        <v>#N/A</v>
      </c>
      <c r="M313" s="352"/>
      <c r="N313" s="352"/>
      <c r="O313" s="352"/>
    </row>
    <row r="314" spans="1:15" ht="5.25" customHeight="1">
      <c r="A314" s="239"/>
      <c r="B314" s="235"/>
      <c r="C314" s="82"/>
      <c r="D314" s="411"/>
      <c r="E314" s="403"/>
      <c r="F314" s="402"/>
      <c r="G314" s="403"/>
      <c r="H314" s="402"/>
      <c r="I314" s="443"/>
      <c r="J314" s="454"/>
      <c r="K314" s="250"/>
      <c r="L314" s="352"/>
      <c r="M314" s="352"/>
      <c r="N314" s="352"/>
      <c r="O314" s="352"/>
    </row>
    <row r="315" spans="1:15" ht="25.5">
      <c r="A315" s="204" t="s">
        <v>0</v>
      </c>
      <c r="B315" s="496" t="s">
        <v>5</v>
      </c>
      <c r="C315" s="71"/>
      <c r="D315" s="497" t="s">
        <v>426</v>
      </c>
      <c r="E315" s="469" t="s">
        <v>350</v>
      </c>
      <c r="F315" s="469" t="s">
        <v>121</v>
      </c>
      <c r="G315" s="470" t="s">
        <v>351</v>
      </c>
      <c r="H315" s="469" t="s">
        <v>351</v>
      </c>
      <c r="I315" s="498" t="s">
        <v>1003</v>
      </c>
      <c r="J315" s="499">
        <f>+C315</f>
        <v>0</v>
      </c>
      <c r="K315" s="250"/>
      <c r="L315" s="352">
        <f>+J315</f>
        <v>0</v>
      </c>
      <c r="M315" s="352"/>
      <c r="N315" s="352"/>
      <c r="O315" s="352"/>
    </row>
    <row r="316" spans="1:15" ht="27.75" customHeight="1">
      <c r="A316" s="238" t="s">
        <v>6</v>
      </c>
      <c r="B316" s="346" t="s">
        <v>33</v>
      </c>
      <c r="C316" s="74">
        <f>+'Ingreso Interno'!C31</f>
        <v>516105.73</v>
      </c>
      <c r="D316" s="410" t="s">
        <v>41</v>
      </c>
      <c r="E316" s="405" t="s">
        <v>356</v>
      </c>
      <c r="F316" s="360" t="s">
        <v>112</v>
      </c>
      <c r="G316" s="405" t="s">
        <v>352</v>
      </c>
      <c r="H316" s="360" t="s">
        <v>350</v>
      </c>
      <c r="I316" s="420" t="s">
        <v>944</v>
      </c>
      <c r="J316" s="458">
        <f>+C316*51%</f>
        <v>263213.92229999998</v>
      </c>
      <c r="K316" s="250">
        <f>+C316</f>
        <v>516105.73</v>
      </c>
      <c r="L316" s="352"/>
      <c r="M316" s="352"/>
      <c r="N316" s="352"/>
      <c r="O316" s="352"/>
    </row>
    <row r="317" spans="1:15" ht="15" customHeight="1">
      <c r="A317" s="238"/>
      <c r="B317" s="346"/>
      <c r="C317" s="74"/>
      <c r="D317" s="414" t="s">
        <v>41</v>
      </c>
      <c r="E317" s="360" t="s">
        <v>356</v>
      </c>
      <c r="F317" s="360" t="s">
        <v>100</v>
      </c>
      <c r="G317" s="405" t="s">
        <v>352</v>
      </c>
      <c r="H317" s="360" t="s">
        <v>350</v>
      </c>
      <c r="I317" s="431" t="s">
        <v>570</v>
      </c>
      <c r="J317" s="458">
        <v>150000</v>
      </c>
      <c r="K317" s="250">
        <f>SUM(J316:J319)</f>
        <v>1768056.8422999999</v>
      </c>
      <c r="L317" s="352"/>
      <c r="M317" s="352"/>
      <c r="N317" s="352"/>
      <c r="O317" s="352"/>
    </row>
    <row r="318" spans="1:15" ht="15" customHeight="1">
      <c r="A318" s="238"/>
      <c r="B318" s="346"/>
      <c r="C318" s="74"/>
      <c r="D318" s="410" t="s">
        <v>41</v>
      </c>
      <c r="E318" s="405" t="s">
        <v>356</v>
      </c>
      <c r="F318" s="360" t="s">
        <v>100</v>
      </c>
      <c r="G318" s="360" t="s">
        <v>352</v>
      </c>
      <c r="H318" s="360" t="s">
        <v>350</v>
      </c>
      <c r="I318" s="431" t="s">
        <v>570</v>
      </c>
      <c r="J318" s="458">
        <v>1000000</v>
      </c>
      <c r="K318" s="250"/>
      <c r="L318" s="352"/>
      <c r="M318" s="352"/>
      <c r="N318" s="352"/>
      <c r="O318" s="352"/>
    </row>
    <row r="319" spans="1:15" ht="12.75" customHeight="1">
      <c r="A319" s="238"/>
      <c r="B319" s="346"/>
      <c r="C319" s="74"/>
      <c r="D319" s="410" t="s">
        <v>426</v>
      </c>
      <c r="E319" s="360" t="s">
        <v>351</v>
      </c>
      <c r="F319" s="360" t="s">
        <v>96</v>
      </c>
      <c r="G319" s="360" t="s">
        <v>354</v>
      </c>
      <c r="H319" s="360" t="s">
        <v>350</v>
      </c>
      <c r="I319" s="418" t="s">
        <v>103</v>
      </c>
      <c r="J319" s="458">
        <v>354842.92</v>
      </c>
      <c r="K319" s="250">
        <f>+K316-K317</f>
        <v>-1251951.1122999999</v>
      </c>
      <c r="L319" s="352">
        <f>+J319</f>
        <v>354842.92</v>
      </c>
      <c r="M319" s="352"/>
      <c r="N319" s="352"/>
      <c r="O319" s="352"/>
    </row>
    <row r="320" spans="1:15" ht="6" customHeight="1">
      <c r="A320" s="238"/>
      <c r="B320" s="346"/>
      <c r="C320" s="74"/>
      <c r="D320" s="410"/>
      <c r="E320" s="405"/>
      <c r="F320" s="360"/>
      <c r="G320" s="405"/>
      <c r="H320" s="360"/>
      <c r="I320" s="420"/>
      <c r="J320" s="458"/>
      <c r="K320" s="250"/>
      <c r="L320" s="352"/>
      <c r="M320" s="352"/>
      <c r="N320" s="352"/>
      <c r="O320" s="352"/>
    </row>
    <row r="321" spans="1:15" ht="10.5" customHeight="1">
      <c r="A321" s="239"/>
      <c r="B321" s="294"/>
      <c r="C321" s="82"/>
      <c r="D321" s="411"/>
      <c r="E321" s="403"/>
      <c r="F321" s="402"/>
      <c r="G321" s="403"/>
      <c r="H321" s="402"/>
      <c r="I321" s="441"/>
      <c r="J321" s="454"/>
      <c r="K321" s="250"/>
      <c r="L321" s="352"/>
      <c r="M321" s="352"/>
      <c r="N321" s="352"/>
      <c r="O321" s="352"/>
    </row>
    <row r="322" spans="1:15" ht="25.5" customHeight="1">
      <c r="A322" s="236" t="s">
        <v>11</v>
      </c>
      <c r="B322" s="312" t="s">
        <v>17</v>
      </c>
      <c r="C322" s="76">
        <f>+'Ingreso Interno'!C36</f>
        <v>1207445084.6400001</v>
      </c>
      <c r="D322" s="410" t="s">
        <v>41</v>
      </c>
      <c r="E322" s="405" t="s">
        <v>351</v>
      </c>
      <c r="F322" s="360" t="s">
        <v>88</v>
      </c>
      <c r="G322" s="360" t="s">
        <v>350</v>
      </c>
      <c r="H322" s="360" t="s">
        <v>350</v>
      </c>
      <c r="I322" s="400" t="s">
        <v>962</v>
      </c>
      <c r="J322" s="449" t="e">
        <f>+#REF!</f>
        <v>#REF!</v>
      </c>
      <c r="K322" s="250">
        <f>+C322</f>
        <v>1207445084.6400001</v>
      </c>
    </row>
    <row r="323" spans="1:15" ht="15" customHeight="1">
      <c r="A323" s="238"/>
      <c r="B323" s="312"/>
      <c r="C323" s="258"/>
      <c r="D323" s="410" t="s">
        <v>41</v>
      </c>
      <c r="E323" s="405" t="s">
        <v>351</v>
      </c>
      <c r="F323" s="360" t="s">
        <v>88</v>
      </c>
      <c r="G323" s="360" t="s">
        <v>350</v>
      </c>
      <c r="H323" s="360" t="s">
        <v>351</v>
      </c>
      <c r="I323" s="400" t="s">
        <v>89</v>
      </c>
      <c r="J323" s="457" t="e">
        <f>+#REF!</f>
        <v>#REF!</v>
      </c>
      <c r="K323" s="250" t="e">
        <f>SUM(J322:J360)</f>
        <v>#REF!</v>
      </c>
    </row>
    <row r="324" spans="1:15" ht="15" customHeight="1">
      <c r="A324" s="238"/>
      <c r="B324" s="312"/>
      <c r="C324" s="258"/>
      <c r="D324" s="410" t="s">
        <v>41</v>
      </c>
      <c r="E324" s="405" t="s">
        <v>351</v>
      </c>
      <c r="F324" s="360" t="s">
        <v>88</v>
      </c>
      <c r="G324" s="360" t="s">
        <v>350</v>
      </c>
      <c r="H324" s="360" t="s">
        <v>354</v>
      </c>
      <c r="I324" s="400" t="s">
        <v>435</v>
      </c>
      <c r="J324" s="457" t="e">
        <f>+#REF!</f>
        <v>#REF!</v>
      </c>
      <c r="K324" s="250"/>
    </row>
    <row r="325" spans="1:15" ht="13.5" customHeight="1">
      <c r="A325" s="238"/>
      <c r="B325" s="238"/>
      <c r="C325" s="258"/>
      <c r="D325" s="410" t="s">
        <v>41</v>
      </c>
      <c r="E325" s="405" t="s">
        <v>351</v>
      </c>
      <c r="F325" s="360" t="s">
        <v>88</v>
      </c>
      <c r="G325" s="360" t="s">
        <v>350</v>
      </c>
      <c r="H325" s="360" t="s">
        <v>352</v>
      </c>
      <c r="I325" s="400" t="s">
        <v>891</v>
      </c>
      <c r="J325" s="422" t="e">
        <f>+#REF!</f>
        <v>#REF!</v>
      </c>
      <c r="K325" s="250" t="e">
        <f>+K322-K323</f>
        <v>#REF!</v>
      </c>
    </row>
    <row r="326" spans="1:15" ht="13.5" customHeight="1">
      <c r="A326" s="238"/>
      <c r="B326" s="238"/>
      <c r="C326" s="258"/>
      <c r="D326" s="410" t="s">
        <v>41</v>
      </c>
      <c r="E326" s="405" t="s">
        <v>351</v>
      </c>
      <c r="F326" s="360" t="s">
        <v>88</v>
      </c>
      <c r="G326" s="360" t="s">
        <v>352</v>
      </c>
      <c r="H326" s="360" t="s">
        <v>350</v>
      </c>
      <c r="I326" s="400" t="s">
        <v>90</v>
      </c>
      <c r="J326" s="422" t="e">
        <f>+#REF!</f>
        <v>#REF!</v>
      </c>
      <c r="K326" s="250"/>
    </row>
    <row r="327" spans="1:15" ht="13.5" customHeight="1">
      <c r="A327" s="238"/>
      <c r="B327" s="238"/>
      <c r="C327" s="258"/>
      <c r="D327" s="410" t="s">
        <v>41</v>
      </c>
      <c r="E327" s="405" t="s">
        <v>351</v>
      </c>
      <c r="F327" s="360" t="s">
        <v>88</v>
      </c>
      <c r="G327" s="360" t="s">
        <v>352</v>
      </c>
      <c r="H327" s="360" t="s">
        <v>352</v>
      </c>
      <c r="I327" s="418" t="s">
        <v>91</v>
      </c>
      <c r="J327" s="422" t="e">
        <f>+#REF!</f>
        <v>#REF!</v>
      </c>
      <c r="K327" s="250"/>
    </row>
    <row r="328" spans="1:15" ht="13.5" customHeight="1">
      <c r="A328" s="238"/>
      <c r="B328" s="238"/>
      <c r="C328" s="258"/>
      <c r="D328" s="410" t="s">
        <v>41</v>
      </c>
      <c r="E328" s="405" t="s">
        <v>351</v>
      </c>
      <c r="F328" s="360" t="s">
        <v>88</v>
      </c>
      <c r="G328" s="360" t="s">
        <v>352</v>
      </c>
      <c r="H328" s="360" t="s">
        <v>353</v>
      </c>
      <c r="I328" s="418" t="s">
        <v>1005</v>
      </c>
      <c r="J328" s="422">
        <v>0</v>
      </c>
      <c r="K328" s="250"/>
    </row>
    <row r="329" spans="1:15" ht="13.5" customHeight="1">
      <c r="A329" s="238"/>
      <c r="B329" s="238"/>
      <c r="C329" s="258"/>
      <c r="D329" s="410" t="s">
        <v>41</v>
      </c>
      <c r="E329" s="405" t="s">
        <v>351</v>
      </c>
      <c r="F329" s="360" t="s">
        <v>88</v>
      </c>
      <c r="G329" s="360" t="s">
        <v>353</v>
      </c>
      <c r="H329" s="360" t="s">
        <v>350</v>
      </c>
      <c r="I329" s="418" t="s">
        <v>92</v>
      </c>
      <c r="J329" s="422" t="e">
        <f>+#REF!</f>
        <v>#REF!</v>
      </c>
      <c r="K329" s="250"/>
    </row>
    <row r="330" spans="1:15" ht="13.5" customHeight="1">
      <c r="A330" s="238"/>
      <c r="B330" s="238"/>
      <c r="C330" s="258"/>
      <c r="D330" s="410" t="s">
        <v>41</v>
      </c>
      <c r="E330" s="405" t="s">
        <v>351</v>
      </c>
      <c r="F330" s="360" t="s">
        <v>88</v>
      </c>
      <c r="G330" s="360" t="s">
        <v>353</v>
      </c>
      <c r="H330" s="360" t="s">
        <v>354</v>
      </c>
      <c r="I330" s="418" t="s">
        <v>93</v>
      </c>
      <c r="J330" s="422" t="e">
        <f>+#REF!</f>
        <v>#REF!</v>
      </c>
      <c r="K330" s="250"/>
    </row>
    <row r="331" spans="1:15" ht="13.5" customHeight="1">
      <c r="A331" s="238"/>
      <c r="B331" s="238"/>
      <c r="C331" s="258"/>
      <c r="D331" s="410" t="s">
        <v>41</v>
      </c>
      <c r="E331" s="405" t="s">
        <v>351</v>
      </c>
      <c r="F331" s="360" t="s">
        <v>88</v>
      </c>
      <c r="G331" s="360" t="s">
        <v>354</v>
      </c>
      <c r="H331" s="360" t="s">
        <v>351</v>
      </c>
      <c r="I331" s="418" t="s">
        <v>94</v>
      </c>
      <c r="J331" s="422" t="e">
        <f>+#REF!</f>
        <v>#REF!</v>
      </c>
      <c r="K331" s="250"/>
    </row>
    <row r="332" spans="1:15" ht="13.5" customHeight="1">
      <c r="A332" s="238"/>
      <c r="B332" s="238"/>
      <c r="C332" s="258"/>
      <c r="D332" s="410" t="s">
        <v>41</v>
      </c>
      <c r="E332" s="405" t="s">
        <v>351</v>
      </c>
      <c r="F332" s="360" t="s">
        <v>88</v>
      </c>
      <c r="G332" s="360" t="s">
        <v>354</v>
      </c>
      <c r="H332" s="360" t="s">
        <v>352</v>
      </c>
      <c r="I332" s="418" t="s">
        <v>95</v>
      </c>
      <c r="J332" s="422" t="e">
        <f>+#REF!</f>
        <v>#REF!</v>
      </c>
      <c r="K332" s="250"/>
    </row>
    <row r="333" spans="1:15" ht="13.5" customHeight="1">
      <c r="A333" s="238"/>
      <c r="B333" s="238"/>
      <c r="C333" s="258"/>
      <c r="D333" s="410" t="s">
        <v>41</v>
      </c>
      <c r="E333" s="405" t="s">
        <v>351</v>
      </c>
      <c r="F333" s="360" t="s">
        <v>96</v>
      </c>
      <c r="G333" s="405" t="s">
        <v>351</v>
      </c>
      <c r="H333" s="360" t="s">
        <v>350</v>
      </c>
      <c r="I333" s="418" t="s">
        <v>1009</v>
      </c>
      <c r="J333" s="422" t="e">
        <f>+#REF!</f>
        <v>#REF!</v>
      </c>
      <c r="K333" s="250"/>
    </row>
    <row r="334" spans="1:15" ht="13.5" customHeight="1">
      <c r="A334" s="238"/>
      <c r="B334" s="238"/>
      <c r="C334" s="258"/>
      <c r="D334" s="410" t="s">
        <v>41</v>
      </c>
      <c r="E334" s="405" t="s">
        <v>351</v>
      </c>
      <c r="F334" s="360" t="s">
        <v>96</v>
      </c>
      <c r="G334" s="405" t="s">
        <v>351</v>
      </c>
      <c r="H334" s="360" t="s">
        <v>351</v>
      </c>
      <c r="I334" s="418" t="s">
        <v>1010</v>
      </c>
      <c r="J334" s="422" t="e">
        <f>+#REF!</f>
        <v>#REF!</v>
      </c>
      <c r="K334" s="250"/>
    </row>
    <row r="335" spans="1:15" ht="13.5" customHeight="1">
      <c r="A335" s="238"/>
      <c r="B335" s="238"/>
      <c r="C335" s="258"/>
      <c r="D335" s="410" t="s">
        <v>41</v>
      </c>
      <c r="E335" s="405" t="s">
        <v>351</v>
      </c>
      <c r="F335" s="360" t="s">
        <v>96</v>
      </c>
      <c r="G335" s="405" t="s">
        <v>351</v>
      </c>
      <c r="H335" s="360" t="s">
        <v>353</v>
      </c>
      <c r="I335" s="418" t="s">
        <v>1011</v>
      </c>
      <c r="J335" s="422" t="e">
        <f>+#REF!</f>
        <v>#REF!</v>
      </c>
      <c r="K335" s="250"/>
    </row>
    <row r="336" spans="1:15" ht="13.5" customHeight="1">
      <c r="A336" s="238"/>
      <c r="B336" s="238"/>
      <c r="C336" s="258"/>
      <c r="D336" s="410" t="s">
        <v>41</v>
      </c>
      <c r="E336" s="405" t="s">
        <v>351</v>
      </c>
      <c r="F336" s="360" t="s">
        <v>96</v>
      </c>
      <c r="G336" s="405" t="s">
        <v>352</v>
      </c>
      <c r="H336" s="360" t="s">
        <v>350</v>
      </c>
      <c r="I336" s="418" t="s">
        <v>943</v>
      </c>
      <c r="J336" s="422" t="e">
        <f>+#REF!</f>
        <v>#REF!</v>
      </c>
      <c r="K336" s="250"/>
    </row>
    <row r="337" spans="1:17" ht="13.5" customHeight="1">
      <c r="A337" s="238"/>
      <c r="B337" s="238"/>
      <c r="C337" s="258"/>
      <c r="D337" s="410" t="s">
        <v>41</v>
      </c>
      <c r="E337" s="405" t="s">
        <v>351</v>
      </c>
      <c r="F337" s="360" t="s">
        <v>96</v>
      </c>
      <c r="G337" s="405" t="s">
        <v>352</v>
      </c>
      <c r="H337" s="360" t="s">
        <v>351</v>
      </c>
      <c r="I337" s="418" t="s">
        <v>1012</v>
      </c>
      <c r="J337" s="422" t="e">
        <f>+#REF!</f>
        <v>#REF!</v>
      </c>
      <c r="K337" s="250"/>
    </row>
    <row r="338" spans="1:17" ht="13.5" customHeight="1">
      <c r="A338" s="238"/>
      <c r="B338" s="238"/>
      <c r="C338" s="258"/>
      <c r="D338" s="410" t="s">
        <v>41</v>
      </c>
      <c r="E338" s="405" t="s">
        <v>351</v>
      </c>
      <c r="F338" s="360" t="s">
        <v>96</v>
      </c>
      <c r="G338" s="405" t="s">
        <v>352</v>
      </c>
      <c r="H338" s="360" t="s">
        <v>352</v>
      </c>
      <c r="I338" s="418" t="s">
        <v>1019</v>
      </c>
      <c r="J338" s="422" t="e">
        <f>+#REF!</f>
        <v>#REF!</v>
      </c>
      <c r="K338" s="250"/>
    </row>
    <row r="339" spans="1:17" ht="13.5" customHeight="1">
      <c r="A339" s="238"/>
      <c r="B339" s="238"/>
      <c r="C339" s="258"/>
      <c r="D339" s="410" t="s">
        <v>41</v>
      </c>
      <c r="E339" s="405" t="s">
        <v>351</v>
      </c>
      <c r="F339" s="360" t="s">
        <v>96</v>
      </c>
      <c r="G339" s="405" t="s">
        <v>353</v>
      </c>
      <c r="H339" s="360" t="s">
        <v>352</v>
      </c>
      <c r="I339" s="418" t="s">
        <v>1070</v>
      </c>
      <c r="J339" s="422">
        <v>3000000</v>
      </c>
      <c r="K339" s="250"/>
    </row>
    <row r="340" spans="1:17" ht="21" customHeight="1">
      <c r="A340" s="238"/>
      <c r="B340" s="238"/>
      <c r="C340" s="258"/>
      <c r="D340" s="410" t="s">
        <v>41</v>
      </c>
      <c r="E340" s="405" t="s">
        <v>351</v>
      </c>
      <c r="F340" s="360" t="s">
        <v>96</v>
      </c>
      <c r="G340" s="405" t="s">
        <v>354</v>
      </c>
      <c r="H340" s="360" t="s">
        <v>350</v>
      </c>
      <c r="I340" s="418" t="s">
        <v>103</v>
      </c>
      <c r="J340" s="422" t="e">
        <f>+#REF!</f>
        <v>#REF!</v>
      </c>
      <c r="K340" s="110"/>
      <c r="P340" s="110"/>
      <c r="Q340" s="110"/>
    </row>
    <row r="341" spans="1:17" ht="21" customHeight="1">
      <c r="A341" s="238"/>
      <c r="B341" s="238"/>
      <c r="C341" s="258"/>
      <c r="D341" s="410" t="s">
        <v>41</v>
      </c>
      <c r="E341" s="405" t="s">
        <v>351</v>
      </c>
      <c r="F341" s="360" t="s">
        <v>96</v>
      </c>
      <c r="G341" s="405" t="s">
        <v>354</v>
      </c>
      <c r="H341" s="360" t="s">
        <v>351</v>
      </c>
      <c r="I341" s="418" t="s">
        <v>97</v>
      </c>
      <c r="J341" s="422" t="e">
        <f>+#REF!</f>
        <v>#REF!</v>
      </c>
      <c r="K341" s="110"/>
      <c r="P341" s="110"/>
      <c r="Q341" s="110"/>
    </row>
    <row r="342" spans="1:17" ht="13.5" customHeight="1">
      <c r="A342" s="238"/>
      <c r="B342" s="238"/>
      <c r="C342" s="258"/>
      <c r="D342" s="410" t="s">
        <v>41</v>
      </c>
      <c r="E342" s="405" t="s">
        <v>351</v>
      </c>
      <c r="F342" s="360" t="s">
        <v>96</v>
      </c>
      <c r="G342" s="405" t="s">
        <v>355</v>
      </c>
      <c r="H342" s="360" t="s">
        <v>350</v>
      </c>
      <c r="I342" s="419" t="s">
        <v>98</v>
      </c>
      <c r="J342" s="422" t="e">
        <f>+#REF!</f>
        <v>#REF!</v>
      </c>
      <c r="K342" s="110"/>
      <c r="P342" s="110"/>
      <c r="Q342" s="110"/>
    </row>
    <row r="343" spans="1:17" ht="13.5" customHeight="1">
      <c r="A343" s="238"/>
      <c r="B343" s="238"/>
      <c r="C343" s="258"/>
      <c r="D343" s="410" t="s">
        <v>41</v>
      </c>
      <c r="E343" s="405" t="s">
        <v>351</v>
      </c>
      <c r="F343" s="305" t="s">
        <v>96</v>
      </c>
      <c r="G343" s="305" t="s">
        <v>99</v>
      </c>
      <c r="H343" s="360" t="s">
        <v>350</v>
      </c>
      <c r="I343" s="419" t="s">
        <v>1013</v>
      </c>
      <c r="J343" s="422" t="e">
        <f>+#REF!</f>
        <v>#REF!</v>
      </c>
      <c r="K343" s="110"/>
      <c r="P343" s="110"/>
      <c r="Q343" s="110"/>
    </row>
    <row r="344" spans="1:17" ht="13.5" customHeight="1">
      <c r="A344" s="238"/>
      <c r="B344" s="238"/>
      <c r="C344" s="258"/>
      <c r="D344" s="410" t="s">
        <v>41</v>
      </c>
      <c r="E344" s="405" t="s">
        <v>351</v>
      </c>
      <c r="F344" s="305" t="s">
        <v>96</v>
      </c>
      <c r="G344" s="305" t="s">
        <v>99</v>
      </c>
      <c r="H344" s="360" t="s">
        <v>353</v>
      </c>
      <c r="I344" s="419" t="s">
        <v>1014</v>
      </c>
      <c r="J344" s="422" t="e">
        <f>+#REF!</f>
        <v>#REF!</v>
      </c>
      <c r="K344" s="110"/>
      <c r="P344" s="110"/>
      <c r="Q344" s="110"/>
    </row>
    <row r="345" spans="1:17" ht="13.5" customHeight="1">
      <c r="A345" s="238"/>
      <c r="B345" s="238"/>
      <c r="C345" s="258"/>
      <c r="D345" s="410" t="s">
        <v>41</v>
      </c>
      <c r="E345" s="405" t="s">
        <v>351</v>
      </c>
      <c r="F345" s="305" t="s">
        <v>96</v>
      </c>
      <c r="G345" s="305" t="s">
        <v>99</v>
      </c>
      <c r="H345" s="360" t="s">
        <v>354</v>
      </c>
      <c r="I345" s="419" t="s">
        <v>1047</v>
      </c>
      <c r="J345" s="422">
        <v>5000000</v>
      </c>
      <c r="K345" s="110"/>
      <c r="P345" s="110"/>
      <c r="Q345" s="110"/>
    </row>
    <row r="346" spans="1:17" ht="13.5" customHeight="1">
      <c r="A346" s="238"/>
      <c r="B346" s="238"/>
      <c r="C346" s="258"/>
      <c r="D346" s="410" t="s">
        <v>41</v>
      </c>
      <c r="E346" s="405" t="s">
        <v>351</v>
      </c>
      <c r="F346" s="305" t="s">
        <v>96</v>
      </c>
      <c r="G346" s="305" t="s">
        <v>99</v>
      </c>
      <c r="H346" s="305" t="s">
        <v>354</v>
      </c>
      <c r="I346" s="419" t="s">
        <v>1015</v>
      </c>
      <c r="J346" s="422">
        <v>1000000</v>
      </c>
      <c r="K346" s="250"/>
    </row>
    <row r="347" spans="1:17" ht="13.5" customHeight="1">
      <c r="A347" s="238"/>
      <c r="B347" s="238"/>
      <c r="C347" s="258"/>
      <c r="D347" s="410" t="s">
        <v>41</v>
      </c>
      <c r="E347" s="405" t="s">
        <v>351</v>
      </c>
      <c r="F347" s="305" t="s">
        <v>96</v>
      </c>
      <c r="G347" s="305" t="s">
        <v>357</v>
      </c>
      <c r="H347" s="305" t="s">
        <v>101</v>
      </c>
      <c r="I347" s="419" t="s">
        <v>538</v>
      </c>
      <c r="J347" s="422">
        <v>1500000</v>
      </c>
      <c r="K347" s="250"/>
    </row>
    <row r="348" spans="1:17" ht="13.5" customHeight="1">
      <c r="A348" s="238"/>
      <c r="B348" s="238"/>
      <c r="C348" s="258"/>
      <c r="D348" s="410" t="s">
        <v>41</v>
      </c>
      <c r="E348" s="405" t="s">
        <v>351</v>
      </c>
      <c r="F348" s="305" t="s">
        <v>100</v>
      </c>
      <c r="G348" s="305" t="s">
        <v>350</v>
      </c>
      <c r="H348" s="305" t="s">
        <v>350</v>
      </c>
      <c r="I348" s="419" t="s">
        <v>117</v>
      </c>
      <c r="J348" s="422" t="e">
        <f>+#REF!</f>
        <v>#REF!</v>
      </c>
      <c r="K348" s="250"/>
    </row>
    <row r="349" spans="1:17" ht="13.5" customHeight="1">
      <c r="A349" s="238"/>
      <c r="B349" s="238"/>
      <c r="C349" s="258"/>
      <c r="D349" s="410" t="s">
        <v>41</v>
      </c>
      <c r="E349" s="405" t="s">
        <v>351</v>
      </c>
      <c r="F349" s="305" t="s">
        <v>100</v>
      </c>
      <c r="G349" s="305" t="s">
        <v>352</v>
      </c>
      <c r="H349" s="305" t="s">
        <v>351</v>
      </c>
      <c r="I349" s="419" t="s">
        <v>1046</v>
      </c>
      <c r="J349" s="422" t="e">
        <f>+#REF!-#REF!-#REF!</f>
        <v>#REF!</v>
      </c>
      <c r="K349" s="250"/>
    </row>
    <row r="350" spans="1:17" ht="13.5" customHeight="1">
      <c r="A350" s="238"/>
      <c r="B350" s="238"/>
      <c r="C350" s="258"/>
      <c r="D350" s="410" t="s">
        <v>41</v>
      </c>
      <c r="E350" s="405" t="s">
        <v>351</v>
      </c>
      <c r="F350" s="305" t="s">
        <v>100</v>
      </c>
      <c r="G350" s="305" t="s">
        <v>353</v>
      </c>
      <c r="H350" s="305" t="s">
        <v>350</v>
      </c>
      <c r="I350" s="419" t="s">
        <v>1044</v>
      </c>
      <c r="J350" s="422">
        <v>500000</v>
      </c>
      <c r="K350" s="250"/>
    </row>
    <row r="351" spans="1:17" ht="13.5" customHeight="1">
      <c r="A351" s="238"/>
      <c r="B351" s="238"/>
      <c r="C351" s="258"/>
      <c r="D351" s="410" t="s">
        <v>41</v>
      </c>
      <c r="E351" s="405" t="s">
        <v>351</v>
      </c>
      <c r="F351" s="305" t="s">
        <v>100</v>
      </c>
      <c r="G351" s="305" t="s">
        <v>353</v>
      </c>
      <c r="H351" s="305" t="s">
        <v>351</v>
      </c>
      <c r="I351" s="419" t="s">
        <v>118</v>
      </c>
      <c r="J351" s="422" t="e">
        <f>+#REF!</f>
        <v>#REF!</v>
      </c>
      <c r="K351" s="250"/>
    </row>
    <row r="352" spans="1:17" ht="13.5" customHeight="1">
      <c r="A352" s="238"/>
      <c r="B352" s="238"/>
      <c r="C352" s="258"/>
      <c r="D352" s="410" t="s">
        <v>41</v>
      </c>
      <c r="E352" s="405" t="s">
        <v>351</v>
      </c>
      <c r="F352" s="305" t="s">
        <v>100</v>
      </c>
      <c r="G352" s="305" t="s">
        <v>101</v>
      </c>
      <c r="H352" s="305" t="s">
        <v>350</v>
      </c>
      <c r="I352" s="419" t="s">
        <v>119</v>
      </c>
      <c r="J352" s="422" t="e">
        <f>+#REF!</f>
        <v>#REF!</v>
      </c>
      <c r="K352" s="250"/>
      <c r="Q352" s="250"/>
    </row>
    <row r="353" spans="1:17" ht="13.5" customHeight="1">
      <c r="A353" s="238"/>
      <c r="B353" s="238"/>
      <c r="C353" s="258"/>
      <c r="D353" s="410" t="s">
        <v>41</v>
      </c>
      <c r="E353" s="405" t="s">
        <v>351</v>
      </c>
      <c r="F353" s="360" t="s">
        <v>100</v>
      </c>
      <c r="G353" s="405" t="s">
        <v>101</v>
      </c>
      <c r="H353" s="360" t="s">
        <v>354</v>
      </c>
      <c r="I353" s="400" t="s">
        <v>120</v>
      </c>
      <c r="J353" s="422" t="e">
        <f>+#REF!</f>
        <v>#REF!</v>
      </c>
      <c r="K353" s="250"/>
      <c r="Q353" s="250"/>
    </row>
    <row r="354" spans="1:17" ht="13.5" customHeight="1">
      <c r="A354" s="238"/>
      <c r="B354" s="238"/>
      <c r="C354" s="258"/>
      <c r="D354" s="410" t="s">
        <v>41</v>
      </c>
      <c r="E354" s="405" t="s">
        <v>351</v>
      </c>
      <c r="F354" s="360" t="s">
        <v>100</v>
      </c>
      <c r="G354" s="405" t="s">
        <v>101</v>
      </c>
      <c r="H354" s="360" t="s">
        <v>354</v>
      </c>
      <c r="I354" s="400" t="s">
        <v>885</v>
      </c>
      <c r="J354" s="422" t="e">
        <f>+#REF!</f>
        <v>#REF!</v>
      </c>
      <c r="K354" s="250"/>
      <c r="Q354" s="250"/>
    </row>
    <row r="355" spans="1:17" ht="13.5" customHeight="1">
      <c r="A355" s="238"/>
      <c r="B355" s="238"/>
      <c r="C355" s="258"/>
      <c r="D355" s="410" t="s">
        <v>41</v>
      </c>
      <c r="E355" s="405" t="s">
        <v>351</v>
      </c>
      <c r="F355" s="360" t="s">
        <v>112</v>
      </c>
      <c r="G355" s="405" t="s">
        <v>101</v>
      </c>
      <c r="H355" s="360" t="s">
        <v>355</v>
      </c>
      <c r="I355" s="400" t="s">
        <v>1045</v>
      </c>
      <c r="J355" s="422">
        <v>500000</v>
      </c>
      <c r="K355" s="250"/>
      <c r="Q355" s="250"/>
    </row>
    <row r="356" spans="1:17" ht="13.5" customHeight="1">
      <c r="A356" s="238"/>
      <c r="B356" s="238"/>
      <c r="C356" s="258"/>
      <c r="D356" s="410" t="s">
        <v>41</v>
      </c>
      <c r="E356" s="405" t="s">
        <v>351</v>
      </c>
      <c r="F356" s="360" t="s">
        <v>112</v>
      </c>
      <c r="G356" s="405" t="s">
        <v>350</v>
      </c>
      <c r="H356" s="360" t="s">
        <v>351</v>
      </c>
      <c r="I356" s="400" t="s">
        <v>1001</v>
      </c>
      <c r="J356" s="422">
        <v>8000000</v>
      </c>
      <c r="K356" s="250"/>
      <c r="Q356" s="250"/>
    </row>
    <row r="357" spans="1:17" ht="15.75" customHeight="1">
      <c r="A357" s="238"/>
      <c r="B357" s="238"/>
      <c r="C357" s="258"/>
      <c r="D357" s="410" t="s">
        <v>41</v>
      </c>
      <c r="E357" s="405" t="s">
        <v>351</v>
      </c>
      <c r="F357" s="360" t="s">
        <v>112</v>
      </c>
      <c r="G357" s="405" t="s">
        <v>350</v>
      </c>
      <c r="H357" s="360" t="s">
        <v>353</v>
      </c>
      <c r="I357" s="400" t="s">
        <v>725</v>
      </c>
      <c r="J357" s="422" t="e">
        <f>+#REF!</f>
        <v>#REF!</v>
      </c>
      <c r="K357" s="250"/>
    </row>
    <row r="358" spans="1:17" ht="15.75" customHeight="1">
      <c r="A358" s="238"/>
      <c r="B358" s="238"/>
      <c r="C358" s="258"/>
      <c r="D358" s="410" t="s">
        <v>41</v>
      </c>
      <c r="E358" s="405" t="s">
        <v>351</v>
      </c>
      <c r="F358" s="360" t="s">
        <v>112</v>
      </c>
      <c r="G358" s="405" t="s">
        <v>350</v>
      </c>
      <c r="H358" s="360" t="s">
        <v>354</v>
      </c>
      <c r="I358" s="400" t="s">
        <v>546</v>
      </c>
      <c r="J358" s="422" t="e">
        <f>+#REF!</f>
        <v>#REF!</v>
      </c>
      <c r="K358" s="250"/>
    </row>
    <row r="359" spans="1:17" ht="12.75" customHeight="1">
      <c r="A359" s="238"/>
      <c r="B359" s="238"/>
      <c r="C359" s="258"/>
      <c r="D359" s="410" t="s">
        <v>41</v>
      </c>
      <c r="E359" s="405" t="s">
        <v>351</v>
      </c>
      <c r="F359" s="360" t="s">
        <v>112</v>
      </c>
      <c r="G359" s="405" t="s">
        <v>351</v>
      </c>
      <c r="H359" s="359" t="s">
        <v>351</v>
      </c>
      <c r="I359" s="400" t="s">
        <v>993</v>
      </c>
      <c r="J359" s="422" t="e">
        <f>+#REF!</f>
        <v>#REF!</v>
      </c>
      <c r="K359" s="250"/>
    </row>
    <row r="360" spans="1:17" ht="14.25" customHeight="1">
      <c r="A360" s="238"/>
      <c r="B360" s="238"/>
      <c r="C360" s="258"/>
      <c r="D360" s="410" t="s">
        <v>41</v>
      </c>
      <c r="E360" s="405" t="s">
        <v>351</v>
      </c>
      <c r="F360" s="360" t="s">
        <v>112</v>
      </c>
      <c r="G360" s="405" t="s">
        <v>351</v>
      </c>
      <c r="H360" s="359" t="s">
        <v>101</v>
      </c>
      <c r="I360" s="400" t="s">
        <v>1071</v>
      </c>
      <c r="J360" s="422">
        <v>15000000</v>
      </c>
      <c r="K360" s="250"/>
    </row>
    <row r="361" spans="1:17" ht="6.75" customHeight="1">
      <c r="A361" s="239"/>
      <c r="B361" s="444"/>
      <c r="C361" s="77"/>
      <c r="D361" s="411"/>
      <c r="E361" s="440"/>
      <c r="F361" s="402"/>
      <c r="G361" s="403"/>
      <c r="H361" s="402"/>
      <c r="I361" s="441"/>
      <c r="J361" s="442"/>
      <c r="K361" s="250"/>
    </row>
    <row r="362" spans="1:17" ht="38.25">
      <c r="A362" s="239" t="s">
        <v>14</v>
      </c>
      <c r="B362" s="467" t="s">
        <v>28</v>
      </c>
      <c r="C362" s="71" t="e">
        <f>+'Ingreso Contraloría'!#REF!</f>
        <v>#REF!</v>
      </c>
      <c r="D362" s="468" t="s">
        <v>40</v>
      </c>
      <c r="E362" s="469" t="s">
        <v>352</v>
      </c>
      <c r="F362" s="470" t="s">
        <v>100</v>
      </c>
      <c r="G362" s="469" t="s">
        <v>350</v>
      </c>
      <c r="H362" s="470" t="s">
        <v>350</v>
      </c>
      <c r="I362" s="445"/>
      <c r="J362" s="504" t="e">
        <f>+C362</f>
        <v>#REF!</v>
      </c>
      <c r="K362" s="250"/>
      <c r="M362" s="110" t="e">
        <f>+J362</f>
        <v>#REF!</v>
      </c>
    </row>
    <row r="363" spans="1:17" ht="12.75">
      <c r="A363" s="353" t="s">
        <v>23</v>
      </c>
      <c r="B363" s="354"/>
      <c r="C363" s="355" t="e">
        <f>SUM(C9:C362)</f>
        <v>#REF!</v>
      </c>
      <c r="D363" s="356"/>
      <c r="E363" s="357"/>
      <c r="F363" s="357"/>
      <c r="G363" s="357"/>
      <c r="H363" s="357"/>
      <c r="I363" s="72"/>
      <c r="J363" s="355" t="e">
        <f>SUM(J9:J362)</f>
        <v>#REF!</v>
      </c>
      <c r="K363" s="250"/>
    </row>
    <row r="364" spans="1:17">
      <c r="A364" s="108"/>
      <c r="B364" s="68"/>
      <c r="C364" s="255"/>
      <c r="D364" s="246"/>
      <c r="E364" s="241"/>
      <c r="F364" s="241"/>
      <c r="G364" s="241"/>
      <c r="H364" s="241"/>
      <c r="I364" s="255"/>
      <c r="K364" s="250"/>
    </row>
    <row r="365" spans="1:17">
      <c r="A365" s="108"/>
      <c r="B365" s="68"/>
      <c r="C365" s="255"/>
      <c r="D365" s="246"/>
      <c r="E365" s="241"/>
      <c r="F365" s="241"/>
      <c r="G365" s="241"/>
      <c r="H365" s="241"/>
      <c r="I365" s="255"/>
      <c r="K365" s="250"/>
      <c r="L365" s="110" t="e">
        <f>SUM(L9:L364)</f>
        <v>#REF!</v>
      </c>
      <c r="M365" s="110" t="e">
        <f>SUM(M9:M364)</f>
        <v>#N/A</v>
      </c>
      <c r="N365" s="110" t="e">
        <f>SUM(N9:N364)</f>
        <v>#REF!</v>
      </c>
    </row>
    <row r="366" spans="1:17" s="109" customFormat="1" ht="51.75" customHeight="1">
      <c r="A366" s="1020" t="s">
        <v>1079</v>
      </c>
      <c r="B366" s="1020"/>
      <c r="C366" s="1020"/>
      <c r="D366" s="1020"/>
      <c r="E366" s="1020"/>
      <c r="F366" s="1020"/>
      <c r="G366" s="1020"/>
      <c r="H366" s="1020"/>
      <c r="I366" s="1020"/>
      <c r="J366" s="327"/>
      <c r="K366" s="326"/>
      <c r="L366" s="327">
        <f>+'Distribucion Programas I'!F8+'Deuda Interna'!E11</f>
        <v>69126143.87350902</v>
      </c>
      <c r="M366" s="327">
        <f>+'Distribucion Programas II '!Q10</f>
        <v>30095737.350000001</v>
      </c>
      <c r="N366" s="327" t="e">
        <f>+#REF!+#REF!-#REF!-#REF!-#REF!</f>
        <v>#REF!</v>
      </c>
      <c r="O366" s="327"/>
    </row>
    <row r="367" spans="1:17">
      <c r="A367" s="108"/>
      <c r="B367" s="108"/>
      <c r="C367" s="108"/>
      <c r="D367" s="246"/>
      <c r="E367" s="241"/>
      <c r="F367" s="241"/>
      <c r="G367" s="241"/>
      <c r="H367" s="241"/>
      <c r="I367" s="109"/>
      <c r="K367" s="250"/>
      <c r="L367" s="476" t="e">
        <f>+L365-L366</f>
        <v>#REF!</v>
      </c>
      <c r="M367" s="476" t="e">
        <f>+M365-M366</f>
        <v>#N/A</v>
      </c>
      <c r="N367" s="476" t="e">
        <f>+N365-N366</f>
        <v>#REF!</v>
      </c>
    </row>
    <row r="368" spans="1:17">
      <c r="A368" s="108"/>
      <c r="B368" s="108"/>
      <c r="C368" s="108"/>
      <c r="D368" s="246"/>
      <c r="E368" s="241"/>
      <c r="F368" s="241"/>
      <c r="G368" s="241"/>
      <c r="H368" s="241"/>
      <c r="I368" s="109"/>
      <c r="K368" s="250"/>
      <c r="L368" s="110">
        <f>+'Deuda Interna'!E11</f>
        <v>13883035.468596358</v>
      </c>
    </row>
    <row r="369" spans="1:12" ht="12.75">
      <c r="A369" s="63" t="s">
        <v>325</v>
      </c>
      <c r="B369" s="108"/>
      <c r="C369" s="472"/>
      <c r="D369" s="246"/>
      <c r="E369" s="241"/>
      <c r="F369" s="241"/>
      <c r="G369" s="241"/>
      <c r="H369" s="241"/>
    </row>
    <row r="370" spans="1:12" ht="12.75">
      <c r="A370" s="63" t="s">
        <v>1051</v>
      </c>
      <c r="B370" s="108"/>
      <c r="C370" s="108"/>
      <c r="D370" s="246"/>
      <c r="E370" s="241"/>
      <c r="F370" s="241"/>
      <c r="G370" s="241"/>
      <c r="H370" s="241"/>
      <c r="I370" s="250"/>
    </row>
    <row r="371" spans="1:12">
      <c r="C371" s="110"/>
      <c r="I371" s="250"/>
      <c r="K371" s="110"/>
    </row>
    <row r="372" spans="1:12">
      <c r="C372" s="110"/>
      <c r="I372" s="250"/>
      <c r="J372" s="110">
        <f>+J365-J364</f>
        <v>0</v>
      </c>
    </row>
    <row r="373" spans="1:12">
      <c r="C373" s="110"/>
      <c r="K373" s="250"/>
    </row>
    <row r="374" spans="1:12">
      <c r="C374" s="110"/>
    </row>
    <row r="375" spans="1:12">
      <c r="C375" s="110"/>
    </row>
    <row r="376" spans="1:12">
      <c r="C376" s="110"/>
    </row>
    <row r="377" spans="1:12">
      <c r="C377" s="110"/>
      <c r="L377" s="110" t="e">
        <f>+'Ingreso Contraloría'!#REF!</f>
        <v>#REF!</v>
      </c>
    </row>
    <row r="378" spans="1:12">
      <c r="C378" s="110"/>
      <c r="L378" s="110" t="e">
        <f>+J9+J79+J80+J83+J88+C89-J97+K139+K166+K192+J207+K224+K246+K247+K308+C316-J316</f>
        <v>#REF!</v>
      </c>
    </row>
    <row r="379" spans="1:12">
      <c r="C379" s="110"/>
    </row>
    <row r="380" spans="1:12">
      <c r="C380" s="110"/>
    </row>
    <row r="381" spans="1:12">
      <c r="C381" s="110"/>
    </row>
    <row r="382" spans="1:12">
      <c r="C382" s="110"/>
      <c r="I382" s="250"/>
    </row>
    <row r="383" spans="1:12">
      <c r="I383" s="250"/>
    </row>
    <row r="384" spans="1:12">
      <c r="I384" s="250"/>
    </row>
    <row r="385" spans="9:9">
      <c r="I385" s="250"/>
    </row>
    <row r="386" spans="9:9">
      <c r="I386" s="250"/>
    </row>
    <row r="387" spans="9:9">
      <c r="I387" s="250"/>
    </row>
    <row r="388" spans="9:9">
      <c r="I388" s="250"/>
    </row>
    <row r="389" spans="9:9">
      <c r="I389" s="250"/>
    </row>
    <row r="390" spans="9:9">
      <c r="I390" s="250"/>
    </row>
    <row r="391" spans="9:9">
      <c r="I391" s="250"/>
    </row>
    <row r="392" spans="9:9">
      <c r="I392" s="250"/>
    </row>
    <row r="393" spans="9:9">
      <c r="I393" s="250"/>
    </row>
    <row r="394" spans="9:9">
      <c r="I394" s="250"/>
    </row>
    <row r="395" spans="9:9">
      <c r="I395" s="250"/>
    </row>
    <row r="396" spans="9:9">
      <c r="I396" s="250"/>
    </row>
    <row r="397" spans="9:9">
      <c r="I397" s="250"/>
    </row>
    <row r="398" spans="9:9">
      <c r="I398" s="250"/>
    </row>
    <row r="399" spans="9:9">
      <c r="I399" s="250"/>
    </row>
    <row r="400" spans="9:9">
      <c r="I400" s="250"/>
    </row>
    <row r="401" spans="9:9">
      <c r="I401" s="250"/>
    </row>
    <row r="402" spans="9:9">
      <c r="I402" s="250"/>
    </row>
    <row r="403" spans="9:9">
      <c r="I403" s="250"/>
    </row>
    <row r="404" spans="9:9">
      <c r="I404" s="250"/>
    </row>
    <row r="405" spans="9:9">
      <c r="I405" s="250"/>
    </row>
    <row r="406" spans="9:9">
      <c r="I406" s="250"/>
    </row>
    <row r="407" spans="9:9">
      <c r="I407" s="250"/>
    </row>
    <row r="408" spans="9:9">
      <c r="I408" s="250"/>
    </row>
    <row r="409" spans="9:9">
      <c r="I409" s="250"/>
    </row>
    <row r="410" spans="9:9">
      <c r="I410" s="250"/>
    </row>
    <row r="411" spans="9:9">
      <c r="I411" s="250"/>
    </row>
    <row r="412" spans="9:9">
      <c r="I412" s="250"/>
    </row>
    <row r="413" spans="9:9">
      <c r="I413" s="250"/>
    </row>
    <row r="414" spans="9:9">
      <c r="I414" s="250"/>
    </row>
    <row r="415" spans="9:9">
      <c r="I415" s="250"/>
    </row>
    <row r="416" spans="9:9">
      <c r="I416" s="250"/>
    </row>
    <row r="417" spans="9:13">
      <c r="I417" s="250"/>
    </row>
    <row r="418" spans="9:13">
      <c r="I418" s="250"/>
    </row>
    <row r="419" spans="9:13">
      <c r="I419" s="250"/>
    </row>
    <row r="420" spans="9:13">
      <c r="I420" s="250"/>
    </row>
    <row r="421" spans="9:13">
      <c r="I421" s="250"/>
      <c r="K421" s="250"/>
    </row>
    <row r="422" spans="9:13">
      <c r="I422" s="250"/>
    </row>
    <row r="423" spans="9:13">
      <c r="K423" s="250"/>
    </row>
    <row r="425" spans="9:13">
      <c r="I425" s="109"/>
    </row>
    <row r="426" spans="9:13" ht="23.25" customHeight="1">
      <c r="I426" s="328" t="s">
        <v>390</v>
      </c>
      <c r="J426" s="324" t="e">
        <f>+J9+J11+J79+J80+J83+J88+J89+J90+J92+J93+J94+#REF!+J97+J98+J139+J140+J150+J151+J166+J167+J192+J194+J195+J207+J208+J224+J227+J228+J229+J237+J238+J239+J240+J241+J242+J243+J244+J246+J247+J248+J312+J315+J316+J317</f>
        <v>#REF!</v>
      </c>
      <c r="K426" s="325">
        <f>+'Distribucion Programas I'!F8</f>
        <v>55243108.404912665</v>
      </c>
      <c r="L426" s="327" t="e">
        <f>+J426-K426</f>
        <v>#REF!</v>
      </c>
      <c r="M426" s="327"/>
    </row>
    <row r="427" spans="9:13" ht="20.25" customHeight="1">
      <c r="I427" s="339" t="s">
        <v>391</v>
      </c>
      <c r="J427" s="340" t="e">
        <f>+J28+J30+J32+J33+J34+J35+J36+J37+J42+J43+J44+J54+J55+#REF!+J58+J59+J61+J62+J63+J64+J65+J66+J67+J68+#REF!+J69+#REF!+J71+J81+J84+J85+J86+J87+J99+J102+J104+J105+J106+J107+J109+J110+J111+J112+J113+J114+J115+J116+J117+J118+J119+J120+J121+J122+J123+J124+J125+J126+J127+J128+J129+J130+J131+J132+J133+J134+J135+J136+J137+J153+J155+J156+J157+J158+J159+J160+J161+J162+J163+J169+J170+J172+J174+J175+J176+J177+J178+J179+J181+J182+J183+J185+J186+J188+J189+J190+J196+J198+J199+J200+J201+J202+J203+J204+J205+J206+J209+J362</f>
        <v>#REF!</v>
      </c>
      <c r="K427" s="341">
        <f>+'Distribucion Programas II '!Q10</f>
        <v>30095737.350000001</v>
      </c>
      <c r="L427" s="327" t="e">
        <f>+J427-K427</f>
        <v>#REF!</v>
      </c>
      <c r="M427" s="327"/>
    </row>
    <row r="428" spans="9:13" ht="18" customHeight="1">
      <c r="I428" s="329" t="s">
        <v>392</v>
      </c>
      <c r="J428" s="330"/>
      <c r="K428" s="331" t="e">
        <f>+#REF!+#REF!</f>
        <v>#REF!</v>
      </c>
      <c r="L428" s="327" t="e">
        <f>+J428-K428</f>
        <v>#REF!</v>
      </c>
      <c r="M428" s="327"/>
    </row>
    <row r="429" spans="9:13">
      <c r="I429" s="68"/>
      <c r="J429" s="69"/>
    </row>
    <row r="430" spans="9:13" ht="20.25" customHeight="1">
      <c r="I430" s="106" t="s">
        <v>23</v>
      </c>
      <c r="J430" s="110" t="e">
        <f>SUM(J426:J429)</f>
        <v>#REF!</v>
      </c>
      <c r="K430" s="110" t="e">
        <f>SUM(K426:K429)</f>
        <v>#REF!</v>
      </c>
      <c r="L430" s="110" t="e">
        <f>+J430-K430</f>
        <v>#REF!</v>
      </c>
    </row>
    <row r="431" spans="9:13">
      <c r="K431" s="250"/>
    </row>
    <row r="432" spans="9:13">
      <c r="K432" s="250"/>
    </row>
    <row r="434" spans="2:11">
      <c r="K434" s="250"/>
    </row>
    <row r="435" spans="2:11">
      <c r="I435" s="110"/>
      <c r="K435" s="250"/>
    </row>
    <row r="436" spans="2:11">
      <c r="I436" s="110"/>
    </row>
    <row r="437" spans="2:11">
      <c r="I437" s="110"/>
    </row>
    <row r="438" spans="2:11">
      <c r="I438" s="110"/>
    </row>
    <row r="439" spans="2:11">
      <c r="I439" s="110"/>
    </row>
    <row r="440" spans="2:11">
      <c r="I440" s="110"/>
    </row>
    <row r="441" spans="2:11">
      <c r="I441" s="110"/>
    </row>
    <row r="442" spans="2:11">
      <c r="I442" s="110"/>
    </row>
    <row r="443" spans="2:11">
      <c r="I443" s="110"/>
    </row>
    <row r="444" spans="2:11">
      <c r="I444" s="110"/>
    </row>
    <row r="445" spans="2:11">
      <c r="B445" s="110"/>
      <c r="I445" s="110"/>
    </row>
    <row r="446" spans="2:11">
      <c r="I446" s="110"/>
    </row>
    <row r="447" spans="2:11">
      <c r="I447" s="110"/>
    </row>
    <row r="448" spans="2:11">
      <c r="I448" s="110"/>
    </row>
    <row r="449" spans="2:11">
      <c r="B449" s="250"/>
      <c r="I449" s="110"/>
    </row>
    <row r="450" spans="2:11">
      <c r="I450" s="110"/>
    </row>
    <row r="451" spans="2:11">
      <c r="I451" s="110"/>
    </row>
    <row r="452" spans="2:11">
      <c r="B452" s="250"/>
      <c r="I452" s="110"/>
    </row>
    <row r="453" spans="2:11">
      <c r="I453" s="110"/>
      <c r="K453" s="250"/>
    </row>
    <row r="454" spans="2:11">
      <c r="I454" s="110"/>
    </row>
  </sheetData>
  <mergeCells count="15">
    <mergeCell ref="A2:J2"/>
    <mergeCell ref="B7:B8"/>
    <mergeCell ref="C7:C8"/>
    <mergeCell ref="D7:D8"/>
    <mergeCell ref="E7:E8"/>
    <mergeCell ref="A366:I366"/>
    <mergeCell ref="G7:G8"/>
    <mergeCell ref="F7:F8"/>
    <mergeCell ref="A3:J3"/>
    <mergeCell ref="A4:J4"/>
    <mergeCell ref="A5:J5"/>
    <mergeCell ref="I7:I8"/>
    <mergeCell ref="J7:J8"/>
    <mergeCell ref="H7:H8"/>
    <mergeCell ref="A7:A8"/>
  </mergeCells>
  <phoneticPr fontId="3" type="noConversion"/>
  <hyperlinks>
    <hyperlink ref="A81" location="_1.1.3.2.01.04.0.0.000___Impuestos e" display="_1.1.3.2.01.04.0.0.000___Impuestos e" xr:uid="{00000000-0004-0000-0E00-000000000000}"/>
    <hyperlink ref="A84" location="_1.1.3.2.02.03.0.0.000__" display="_1.1.3.2.02.03.0.0.000__" xr:uid="{00000000-0004-0000-0E00-000001000000}"/>
    <hyperlink ref="A89" location="_1.1.3.3.01.00.0.0.000__Licencias_  " display="_1.1.3.3.01.00.0.0.000__Licencias_  " xr:uid="{00000000-0004-0000-0E00-000002000000}"/>
    <hyperlink ref="A98" location="_1.1.9.1.00.00.0.0.000___IMPUESTO DE" display="_1.1.9.1.00.00.0.0.000___IMPUESTO DE" xr:uid="{00000000-0004-0000-0E00-000003000000}"/>
    <hyperlink ref="A153" location="_1.3.1.2.04.01.0.0.000___Alquiler de" display="_1.3.1.2.04.01.0.0.000___Alquiler de" xr:uid="{00000000-0004-0000-0E00-000004000000}"/>
    <hyperlink ref="A170" location="_1.3.1.2.05.04.0.0.000___Servicios d" display="_1.3.1.2.05.04.0.0.000___Servicios d" xr:uid="{00000000-0004-0000-0E00-000005000000}"/>
    <hyperlink ref="A196" location="_1.3.1.3.01.01.0.0.000__" display="_1.3.1.3.01.01.0.0.000__" xr:uid="{00000000-0004-0000-0E00-000006000000}"/>
    <hyperlink ref="A209" location="_1.3.1.3.02.09.0.0.000__" display="_1.3.1.3.02.09.0.0.000__" xr:uid="{00000000-0004-0000-0E00-000007000000}"/>
    <hyperlink ref="A247" location="_1.3.4.1.00.00.0.0.000___Intereses m" display="_1.3.4.1.00.00.0.0.000___Intereses m" xr:uid="{00000000-0004-0000-0E00-000008000000}"/>
    <hyperlink ref="B81" location="_1.1.3.2.01.04.0.0.000___Impuestos e" display="_1.1.3.2.01.04.0.0.000___Impuestos e" xr:uid="{00000000-0004-0000-0E00-000009000000}"/>
    <hyperlink ref="B84" location="_1.1.3.2.02.03.0.0.000__" display="_1.1.3.2.02.03.0.0.000__" xr:uid="{00000000-0004-0000-0E00-00000A000000}"/>
    <hyperlink ref="B89" location="_1.1.3.3.01.00.0.0.000__Licencias_  " display="_1.1.3.3.01.00.0.0.000__Licencias_  " xr:uid="{00000000-0004-0000-0E00-00000B000000}"/>
    <hyperlink ref="B98" location="_1.1.9.1.00.00.0.0.000___IMPUESTO DE" display="_1.1.9.1.00.00.0.0.000___IMPUESTO DE" xr:uid="{00000000-0004-0000-0E00-00000C000000}"/>
    <hyperlink ref="B153" location="_1.3.1.2.04.01.0.0.000___Alquiler de" display="_1.3.1.2.04.01.0.0.000___Alquiler de" xr:uid="{00000000-0004-0000-0E00-00000D000000}"/>
    <hyperlink ref="B170" location="_1.3.1.2.05.04.0.0.000___Servicios d" display="_1.3.1.2.05.04.0.0.000___Servicios d" xr:uid="{00000000-0004-0000-0E00-00000E000000}"/>
    <hyperlink ref="A169" location="_1.3.1.2.05.04.0.0.000___Servicios d" display="_1.3.1.2.05.04.0.0.000___Servicios d" xr:uid="{00000000-0004-0000-0E00-00000F000000}"/>
    <hyperlink ref="B169" location="_1.3.1.2.05.04.0.0.000___Servicios d" display="_1.3.1.2.05.04.0.0.000___Servicios d" xr:uid="{00000000-0004-0000-0E00-000010000000}"/>
    <hyperlink ref="B196" location="_1.3.1.3.01.01.0.0.000__" display="_1.3.1.3.01.01.0.0.000__" xr:uid="{00000000-0004-0000-0E00-000011000000}"/>
    <hyperlink ref="B209" location="_1.3.1.3.02.09.0.0.000__" display="_1.3.1.3.02.09.0.0.000__" xr:uid="{00000000-0004-0000-0E00-000012000000}"/>
    <hyperlink ref="B247" location="_1.3.4.1.00.00.0.0.000___Intereses m" display="_1.3.4.1.00.00.0.0.000___Intereses m" xr:uid="{00000000-0004-0000-0E00-000013000000}"/>
    <hyperlink ref="A83" location="_1.1.3.2.01.04.0.0.000___Impuestos e" display="_1.1.3.2.01.04.0.0.000___Impuestos e" xr:uid="{00000000-0004-0000-0E00-000014000000}"/>
  </hyperlinks>
  <pageMargins left="0.19685039370078741" right="0.19685039370078741" top="0.19685039370078741" bottom="0.19685039370078741" header="0" footer="0"/>
  <pageSetup scale="75" orientation="portrait" horizontalDpi="4294967294" verticalDpi="144" r:id="rId1"/>
  <headerFooter alignWithMargins="0">
    <oddFooter>&amp;L&amp;8&amp;Z&amp;F</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Q70"/>
  <sheetViews>
    <sheetView topLeftCell="A16" workbookViewId="0">
      <selection activeCell="Q29" sqref="Q29"/>
    </sheetView>
  </sheetViews>
  <sheetFormatPr baseColWidth="10" defaultRowHeight="12.75"/>
  <cols>
    <col min="1" max="1" width="19.85546875" style="540" bestFit="1" customWidth="1"/>
    <col min="2" max="2" width="11" style="540" customWidth="1"/>
    <col min="3" max="3" width="10.85546875" style="540" customWidth="1"/>
    <col min="4" max="4" width="5.140625" style="540" customWidth="1"/>
    <col min="5" max="8" width="5.5703125" style="540" customWidth="1"/>
    <col min="9" max="9" width="4.5703125" style="540" customWidth="1"/>
    <col min="10" max="10" width="11" style="540" customWidth="1"/>
    <col min="11" max="11" width="10.42578125" style="540" customWidth="1"/>
    <col min="12" max="12" width="9.28515625" style="540" customWidth="1"/>
    <col min="13" max="13" width="5.28515625" style="540" customWidth="1"/>
    <col min="14" max="14" width="4.42578125" style="540" customWidth="1"/>
    <col min="15" max="15" width="4" style="540" customWidth="1"/>
    <col min="16" max="16" width="4.140625" style="540" customWidth="1"/>
    <col min="17" max="17" width="3.42578125" style="540" customWidth="1"/>
    <col min="18" max="16384" width="11.42578125" style="540"/>
  </cols>
  <sheetData>
    <row r="1" spans="1:17">
      <c r="P1" s="569">
        <v>9</v>
      </c>
    </row>
    <row r="3" spans="1:17" ht="20.25">
      <c r="A3" s="539" t="s">
        <v>1104</v>
      </c>
    </row>
    <row r="4" spans="1:17" ht="21" thickBot="1">
      <c r="A4" s="539"/>
    </row>
    <row r="5" spans="1:17" ht="13.5" thickBot="1">
      <c r="A5" s="1031" t="s">
        <v>1147</v>
      </c>
      <c r="B5" s="1031"/>
      <c r="C5" s="1032" t="s">
        <v>189</v>
      </c>
      <c r="D5" s="1033"/>
      <c r="E5" s="1033"/>
      <c r="F5" s="1033"/>
      <c r="G5" s="1033"/>
      <c r="H5" s="1033"/>
      <c r="I5" s="1033"/>
      <c r="J5" s="1034"/>
    </row>
    <row r="6" spans="1:17" ht="13.5" thickBot="1"/>
    <row r="7" spans="1:17" ht="13.5" customHeight="1" thickBot="1">
      <c r="A7" s="1031" t="s">
        <v>1105</v>
      </c>
      <c r="B7" s="1031"/>
      <c r="C7" s="541">
        <v>2020</v>
      </c>
      <c r="D7" s="542"/>
    </row>
    <row r="9" spans="1:17" ht="13.5" thickBot="1">
      <c r="B9" s="1035" t="s">
        <v>1106</v>
      </c>
      <c r="C9" s="1035"/>
      <c r="D9" s="543"/>
      <c r="E9" s="1036" t="s">
        <v>1107</v>
      </c>
      <c r="F9" s="1037"/>
      <c r="G9" s="1037"/>
      <c r="H9" s="1038"/>
      <c r="J9" s="1035" t="s">
        <v>1108</v>
      </c>
      <c r="K9" s="1035"/>
      <c r="L9" s="543"/>
      <c r="M9" s="543"/>
      <c r="N9" s="1036" t="s">
        <v>1107</v>
      </c>
      <c r="O9" s="1037"/>
      <c r="P9" s="1037"/>
      <c r="Q9" s="1038"/>
    </row>
    <row r="10" spans="1:17" ht="26.25" customHeight="1" thickBot="1">
      <c r="A10" s="1049" t="s">
        <v>1109</v>
      </c>
      <c r="B10" s="1051" t="s">
        <v>87</v>
      </c>
      <c r="C10" s="1039" t="s">
        <v>1110</v>
      </c>
      <c r="D10" s="1053" t="s">
        <v>1111</v>
      </c>
      <c r="E10" s="1039" t="s">
        <v>426</v>
      </c>
      <c r="F10" s="1039" t="s">
        <v>40</v>
      </c>
      <c r="G10" s="1039" t="s">
        <v>41</v>
      </c>
      <c r="H10" s="1039" t="s">
        <v>1112</v>
      </c>
      <c r="I10" s="544"/>
      <c r="J10" s="1039" t="s">
        <v>87</v>
      </c>
      <c r="K10" s="1048" t="s">
        <v>1110</v>
      </c>
      <c r="L10" s="1048"/>
      <c r="M10" s="1053" t="s">
        <v>1111</v>
      </c>
      <c r="N10" s="1039" t="s">
        <v>426</v>
      </c>
      <c r="O10" s="1039" t="s">
        <v>40</v>
      </c>
      <c r="P10" s="1039" t="s">
        <v>41</v>
      </c>
      <c r="Q10" s="1039" t="s">
        <v>1112</v>
      </c>
    </row>
    <row r="11" spans="1:17" ht="23.25" thickBot="1">
      <c r="A11" s="1050"/>
      <c r="B11" s="1052"/>
      <c r="C11" s="1040"/>
      <c r="D11" s="1054"/>
      <c r="E11" s="1040"/>
      <c r="F11" s="1040"/>
      <c r="G11" s="1040"/>
      <c r="H11" s="1040"/>
      <c r="I11" s="544"/>
      <c r="J11" s="1040"/>
      <c r="K11" s="545" t="s">
        <v>1113</v>
      </c>
      <c r="L11" s="546" t="s">
        <v>1114</v>
      </c>
      <c r="M11" s="1054"/>
      <c r="N11" s="1040"/>
      <c r="O11" s="1040"/>
      <c r="P11" s="1040"/>
      <c r="Q11" s="1040"/>
    </row>
    <row r="13" spans="1:17">
      <c r="A13" s="547" t="s">
        <v>1115</v>
      </c>
      <c r="B13" s="548">
        <v>2</v>
      </c>
      <c r="C13" s="548"/>
      <c r="D13" s="549">
        <f>(B13+C13)-(E13+F13+G13+H13)</f>
        <v>0</v>
      </c>
      <c r="E13" s="548">
        <v>2</v>
      </c>
      <c r="F13" s="548"/>
      <c r="G13" s="548"/>
      <c r="H13" s="548"/>
      <c r="I13" s="550"/>
      <c r="J13" s="548"/>
      <c r="K13" s="548"/>
      <c r="L13" s="548"/>
      <c r="M13" s="549">
        <f>(J13+K13+L13)-(N13+O13+P13+Q13)</f>
        <v>0</v>
      </c>
      <c r="N13" s="548"/>
      <c r="O13" s="548"/>
      <c r="P13" s="548"/>
      <c r="Q13" s="548"/>
    </row>
    <row r="14" spans="1:17">
      <c r="A14" s="547"/>
      <c r="B14" s="550"/>
      <c r="C14" s="550"/>
      <c r="D14" s="551"/>
      <c r="E14" s="550"/>
      <c r="F14" s="550"/>
      <c r="G14" s="550"/>
      <c r="H14" s="550"/>
      <c r="I14" s="550"/>
      <c r="J14" s="550"/>
      <c r="K14" s="550"/>
      <c r="L14" s="550"/>
      <c r="M14" s="551"/>
      <c r="N14" s="550"/>
      <c r="O14" s="550"/>
      <c r="P14" s="550"/>
      <c r="Q14" s="550"/>
    </row>
    <row r="15" spans="1:17">
      <c r="A15" s="547" t="s">
        <v>1116</v>
      </c>
      <c r="B15" s="548">
        <v>15</v>
      </c>
      <c r="C15" s="548"/>
      <c r="D15" s="549">
        <f>(B15+C15)-(E15+F15+G15+H15)</f>
        <v>0</v>
      </c>
      <c r="E15" s="548">
        <v>6</v>
      </c>
      <c r="F15" s="548">
        <v>5</v>
      </c>
      <c r="G15" s="548">
        <v>4</v>
      </c>
      <c r="H15" s="548"/>
      <c r="I15" s="550"/>
      <c r="J15" s="548"/>
      <c r="K15" s="548">
        <v>3</v>
      </c>
      <c r="L15" s="548"/>
      <c r="M15" s="549">
        <f>(J15+K15+L15)-(N15+O15+P15+Q15)</f>
        <v>0</v>
      </c>
      <c r="N15" s="548"/>
      <c r="O15" s="548">
        <v>3</v>
      </c>
      <c r="P15" s="548"/>
      <c r="Q15" s="548"/>
    </row>
    <row r="16" spans="1:17">
      <c r="A16" s="547"/>
      <c r="B16" s="550"/>
      <c r="C16" s="550"/>
      <c r="D16" s="551"/>
      <c r="E16" s="550"/>
      <c r="F16" s="550"/>
      <c r="G16" s="550"/>
      <c r="H16" s="550"/>
      <c r="I16" s="550"/>
      <c r="J16" s="550"/>
      <c r="K16" s="550"/>
      <c r="L16" s="550"/>
      <c r="M16" s="551"/>
      <c r="N16" s="550"/>
      <c r="O16" s="550"/>
      <c r="P16" s="550"/>
      <c r="Q16" s="550"/>
    </row>
    <row r="17" spans="1:17">
      <c r="A17" s="547" t="s">
        <v>1117</v>
      </c>
      <c r="B17" s="548">
        <v>6</v>
      </c>
      <c r="C17" s="548"/>
      <c r="D17" s="549">
        <f>(B17+C17)-(E17+F17+G17+H17)</f>
        <v>0</v>
      </c>
      <c r="E17" s="548">
        <v>2</v>
      </c>
      <c r="F17" s="548"/>
      <c r="G17" s="548">
        <v>4</v>
      </c>
      <c r="H17" s="548"/>
      <c r="I17" s="550"/>
      <c r="J17" s="548"/>
      <c r="K17" s="548">
        <v>4</v>
      </c>
      <c r="L17" s="548"/>
      <c r="M17" s="549">
        <f>(J17+K17+L17)-(N17+O17+P17+Q17)</f>
        <v>0</v>
      </c>
      <c r="N17" s="548"/>
      <c r="O17" s="548">
        <v>1</v>
      </c>
      <c r="P17" s="548">
        <v>3</v>
      </c>
      <c r="Q17" s="548"/>
    </row>
    <row r="18" spans="1:17">
      <c r="A18" s="547"/>
      <c r="B18" s="550"/>
      <c r="C18" s="550"/>
      <c r="D18" s="551"/>
      <c r="E18" s="550"/>
      <c r="F18" s="550"/>
      <c r="G18" s="550"/>
      <c r="H18" s="550"/>
      <c r="I18" s="550"/>
      <c r="J18" s="550"/>
      <c r="K18" s="550"/>
      <c r="L18" s="550"/>
      <c r="M18" s="551"/>
      <c r="N18" s="550"/>
      <c r="O18" s="550"/>
      <c r="P18" s="550"/>
      <c r="Q18" s="550"/>
    </row>
    <row r="19" spans="1:17">
      <c r="A19" s="547" t="s">
        <v>1118</v>
      </c>
      <c r="B19" s="548">
        <v>11</v>
      </c>
      <c r="C19" s="548"/>
      <c r="D19" s="549">
        <f>(B19+C19)-(E19+F19+G19+H19)</f>
        <v>0</v>
      </c>
      <c r="E19" s="548">
        <v>3</v>
      </c>
      <c r="F19" s="548">
        <f>11-E19</f>
        <v>8</v>
      </c>
      <c r="G19" s="552"/>
      <c r="H19" s="548"/>
      <c r="I19" s="550"/>
      <c r="J19" s="548"/>
      <c r="K19" s="548">
        <v>4</v>
      </c>
      <c r="L19" s="548"/>
      <c r="M19" s="549">
        <f>(J19+K19+L19)-(N19+O19+P19+Q19)</f>
        <v>0</v>
      </c>
      <c r="N19" s="548"/>
      <c r="O19" s="548">
        <v>4</v>
      </c>
      <c r="P19" s="548"/>
      <c r="Q19" s="548"/>
    </row>
    <row r="20" spans="1:17">
      <c r="A20" s="547"/>
      <c r="B20" s="550"/>
      <c r="C20" s="550"/>
      <c r="D20" s="551"/>
      <c r="E20" s="550"/>
      <c r="F20" s="550"/>
      <c r="G20" s="550"/>
      <c r="H20" s="550"/>
      <c r="I20" s="550"/>
      <c r="J20" s="550"/>
      <c r="K20" s="550"/>
      <c r="L20" s="550"/>
      <c r="M20" s="551"/>
      <c r="N20" s="550"/>
      <c r="O20" s="550"/>
      <c r="P20" s="550"/>
      <c r="Q20" s="550"/>
    </row>
    <row r="21" spans="1:17">
      <c r="A21" s="547" t="s">
        <v>1119</v>
      </c>
      <c r="B21" s="548">
        <v>25</v>
      </c>
      <c r="C21" s="548"/>
      <c r="D21" s="549">
        <f>(B21+C21)-(E21+F21+G21+H21)</f>
        <v>0</v>
      </c>
      <c r="E21" s="548">
        <v>1</v>
      </c>
      <c r="F21" s="548">
        <f>9+15</f>
        <v>24</v>
      </c>
      <c r="G21" s="548"/>
      <c r="H21" s="548"/>
      <c r="I21" s="550"/>
      <c r="J21" s="548"/>
      <c r="K21" s="548">
        <v>21</v>
      </c>
      <c r="L21" s="548"/>
      <c r="M21" s="549">
        <f>(J21+K21+L21)-(N21+O21+P21+Q21)</f>
        <v>0</v>
      </c>
      <c r="N21" s="548"/>
      <c r="O21" s="548">
        <v>6</v>
      </c>
      <c r="P21" s="548">
        <v>15</v>
      </c>
      <c r="Q21" s="548"/>
    </row>
    <row r="22" spans="1:17" ht="13.5" thickBot="1">
      <c r="A22" s="553"/>
    </row>
    <row r="23" spans="1:17" ht="15.75" thickBot="1">
      <c r="A23" s="554" t="s">
        <v>345</v>
      </c>
      <c r="B23" s="555">
        <f>SUM(B13:B22)</f>
        <v>59</v>
      </c>
      <c r="C23" s="556">
        <f>SUM(C13:C21)</f>
        <v>0</v>
      </c>
      <c r="D23" s="557">
        <f>(B23+C23)-(E23+F23+G23+H23)</f>
        <v>0</v>
      </c>
      <c r="E23" s="555">
        <f>SUM(E13:E21)</f>
        <v>14</v>
      </c>
      <c r="F23" s="556">
        <f>SUM(F13:F21)</f>
        <v>37</v>
      </c>
      <c r="G23" s="556">
        <f>SUM(G13:G21)</f>
        <v>8</v>
      </c>
      <c r="H23" s="556">
        <f>SUM(H13:H21)</f>
        <v>0</v>
      </c>
      <c r="I23" s="558"/>
      <c r="J23" s="555">
        <f>SUM(J13:J21)</f>
        <v>0</v>
      </c>
      <c r="K23" s="556">
        <f>SUM(K13:K21)</f>
        <v>32</v>
      </c>
      <c r="L23" s="556">
        <f>SUM(L13:L21)</f>
        <v>0</v>
      </c>
      <c r="M23" s="559">
        <f>(J23+K23+L23)-(N23+O23+P23+Q23)</f>
        <v>0</v>
      </c>
      <c r="N23" s="555">
        <f>SUM(N13:N21)</f>
        <v>0</v>
      </c>
      <c r="O23" s="556">
        <f>SUM(O13:O21)</f>
        <v>14</v>
      </c>
      <c r="P23" s="556">
        <f>SUM(P13:P21)</f>
        <v>18</v>
      </c>
      <c r="Q23" s="556">
        <f>SUM(Q13:Q21)</f>
        <v>0</v>
      </c>
    </row>
    <row r="25" spans="1:17" ht="13.5" thickBot="1"/>
    <row r="26" spans="1:17" ht="13.5" thickBot="1">
      <c r="A26" s="560" t="s">
        <v>1120</v>
      </c>
      <c r="B26" s="561"/>
      <c r="C26" s="562"/>
      <c r="D26" s="563"/>
      <c r="F26" s="560" t="s">
        <v>1121</v>
      </c>
      <c r="G26" s="561"/>
      <c r="H26" s="564"/>
      <c r="I26" s="564"/>
      <c r="J26" s="564"/>
      <c r="K26" s="564"/>
      <c r="L26" s="564"/>
      <c r="M26" s="564"/>
      <c r="N26" s="562"/>
    </row>
    <row r="27" spans="1:17">
      <c r="A27" s="540" t="s">
        <v>1122</v>
      </c>
      <c r="C27" s="540">
        <f>+B23</f>
        <v>59</v>
      </c>
      <c r="F27" s="540" t="s">
        <v>1123</v>
      </c>
      <c r="N27" s="540">
        <f>E23+N23</f>
        <v>14</v>
      </c>
    </row>
    <row r="28" spans="1:17">
      <c r="A28" s="540" t="s">
        <v>1124</v>
      </c>
      <c r="C28" s="540">
        <f>C23+K23+L23</f>
        <v>32</v>
      </c>
      <c r="F28" s="540" t="s">
        <v>1125</v>
      </c>
      <c r="N28" s="540">
        <f>F23+O23</f>
        <v>51</v>
      </c>
    </row>
    <row r="29" spans="1:17">
      <c r="A29" s="540" t="s">
        <v>1126</v>
      </c>
      <c r="C29" s="540">
        <f>+B23</f>
        <v>59</v>
      </c>
      <c r="F29" s="540" t="s">
        <v>1127</v>
      </c>
      <c r="N29" s="540">
        <f>G23+P23</f>
        <v>26</v>
      </c>
    </row>
    <row r="30" spans="1:17" ht="13.5" thickBot="1">
      <c r="A30" s="540" t="s">
        <v>1128</v>
      </c>
      <c r="C30" s="540">
        <f>J23+K23+L23</f>
        <v>32</v>
      </c>
      <c r="F30" s="540" t="s">
        <v>1129</v>
      </c>
      <c r="N30" s="540">
        <f>H23+Q23</f>
        <v>0</v>
      </c>
    </row>
    <row r="31" spans="1:17" ht="13.5" thickBot="1">
      <c r="A31" s="560" t="s">
        <v>1130</v>
      </c>
      <c r="B31" s="561"/>
      <c r="C31" s="562">
        <f>+C27+C28</f>
        <v>91</v>
      </c>
      <c r="D31" s="563"/>
      <c r="F31" s="560" t="s">
        <v>1130</v>
      </c>
      <c r="G31" s="561"/>
      <c r="H31" s="564"/>
      <c r="I31" s="564"/>
      <c r="J31" s="564"/>
      <c r="K31" s="564"/>
      <c r="L31" s="564"/>
      <c r="M31" s="564"/>
      <c r="N31" s="562">
        <f>SUM(N27:N30)</f>
        <v>91</v>
      </c>
    </row>
    <row r="32" spans="1:17">
      <c r="A32" s="563"/>
      <c r="B32" s="563"/>
      <c r="C32" s="563"/>
      <c r="D32" s="563"/>
    </row>
    <row r="33" spans="1:4">
      <c r="A33" s="563"/>
      <c r="B33" s="563"/>
      <c r="C33" s="563"/>
      <c r="D33" s="563"/>
    </row>
    <row r="34" spans="1:4">
      <c r="A34" s="563"/>
      <c r="B34" s="563"/>
      <c r="C34" s="563"/>
      <c r="D34" s="563"/>
    </row>
    <row r="35" spans="1:4">
      <c r="A35" s="563"/>
      <c r="B35" s="563"/>
      <c r="C35" s="563"/>
      <c r="D35" s="563"/>
    </row>
    <row r="36" spans="1:4">
      <c r="A36" s="563"/>
      <c r="B36" s="563"/>
      <c r="C36" s="563"/>
      <c r="D36" s="563"/>
    </row>
    <row r="52" spans="1:16">
      <c r="A52" s="1031" t="s">
        <v>1131</v>
      </c>
      <c r="B52" s="1031"/>
      <c r="C52" s="565"/>
      <c r="D52" s="565"/>
      <c r="I52" s="565"/>
      <c r="J52" s="565"/>
    </row>
    <row r="53" spans="1:16" ht="13.5" thickBot="1">
      <c r="A53" s="565"/>
      <c r="B53" s="565"/>
      <c r="C53" s="565"/>
      <c r="D53" s="565"/>
      <c r="I53" s="565"/>
      <c r="J53" s="565"/>
    </row>
    <row r="54" spans="1:16" ht="32.25" customHeight="1" thickBot="1">
      <c r="A54" s="1041"/>
      <c r="B54" s="1042"/>
      <c r="C54" s="1042"/>
      <c r="D54" s="1042"/>
      <c r="E54" s="1042"/>
      <c r="F54" s="1042"/>
      <c r="G54" s="1042"/>
      <c r="H54" s="1042"/>
      <c r="I54" s="1042"/>
      <c r="J54" s="1043"/>
      <c r="K54" s="566"/>
      <c r="L54" s="566"/>
      <c r="M54" s="566"/>
      <c r="N54" s="566"/>
      <c r="O54" s="566"/>
      <c r="P54" s="566"/>
    </row>
    <row r="55" spans="1:16">
      <c r="A55" s="566"/>
      <c r="B55" s="566"/>
      <c r="C55" s="566"/>
      <c r="D55" s="566"/>
      <c r="E55" s="566"/>
      <c r="F55" s="566"/>
      <c r="G55" s="566"/>
      <c r="H55" s="566"/>
      <c r="I55" s="566"/>
      <c r="J55" s="566"/>
      <c r="K55" s="566"/>
      <c r="L55" s="566"/>
      <c r="M55" s="566"/>
      <c r="N55" s="566"/>
      <c r="O55" s="566"/>
      <c r="P55" s="566"/>
    </row>
    <row r="56" spans="1:16" ht="13.5" thickBot="1">
      <c r="A56" s="566"/>
      <c r="B56" s="566"/>
      <c r="C56" s="566"/>
      <c r="D56" s="566"/>
      <c r="E56" s="566"/>
      <c r="F56" s="566"/>
      <c r="G56" s="566"/>
      <c r="H56" s="566"/>
      <c r="I56" s="566"/>
      <c r="J56" s="566"/>
      <c r="K56" s="566"/>
      <c r="L56" s="566"/>
      <c r="M56" s="566"/>
      <c r="N56" s="566"/>
      <c r="O56" s="566"/>
      <c r="P56" s="566"/>
    </row>
    <row r="57" spans="1:16" ht="13.5" thickBot="1">
      <c r="A57" s="567" t="s">
        <v>1132</v>
      </c>
      <c r="B57" s="1044" t="s">
        <v>1166</v>
      </c>
      <c r="C57" s="1045"/>
      <c r="D57" s="1045"/>
      <c r="E57" s="1045"/>
      <c r="F57" s="1045"/>
      <c r="G57" s="1045"/>
      <c r="H57" s="1045"/>
      <c r="I57" s="1045"/>
      <c r="J57" s="1046"/>
      <c r="K57" s="566"/>
      <c r="L57" s="566"/>
      <c r="M57" s="566"/>
      <c r="N57" s="566"/>
      <c r="O57" s="566"/>
      <c r="P57" s="566"/>
    </row>
    <row r="58" spans="1:16" ht="13.5" thickBot="1">
      <c r="A58" s="567"/>
      <c r="B58" s="567"/>
      <c r="C58" s="567"/>
      <c r="D58" s="567"/>
      <c r="E58" s="566"/>
      <c r="F58" s="566"/>
      <c r="G58" s="566"/>
      <c r="H58" s="566"/>
      <c r="I58" s="567"/>
      <c r="J58" s="566"/>
      <c r="K58" s="566"/>
      <c r="L58" s="566"/>
      <c r="M58" s="566"/>
      <c r="N58" s="566"/>
      <c r="O58" s="566"/>
      <c r="P58" s="566"/>
    </row>
    <row r="59" spans="1:16" ht="13.5" thickBot="1">
      <c r="A59" s="567" t="s">
        <v>1133</v>
      </c>
      <c r="B59" s="1047">
        <v>43361</v>
      </c>
      <c r="C59" s="1046"/>
      <c r="D59" s="568"/>
      <c r="E59" s="566"/>
      <c r="F59" s="566"/>
      <c r="G59" s="566"/>
      <c r="H59" s="566"/>
      <c r="I59" s="566"/>
      <c r="J59" s="566"/>
      <c r="K59" s="566"/>
      <c r="L59" s="566"/>
      <c r="M59" s="566"/>
      <c r="N59" s="566"/>
      <c r="O59" s="566"/>
      <c r="P59" s="566"/>
    </row>
    <row r="60" spans="1:16">
      <c r="A60" s="566"/>
      <c r="B60" s="566"/>
      <c r="C60" s="566"/>
      <c r="D60" s="566"/>
      <c r="E60" s="566"/>
      <c r="F60" s="566"/>
      <c r="G60" s="566"/>
      <c r="H60" s="566"/>
      <c r="I60" s="566"/>
      <c r="J60" s="566"/>
      <c r="K60" s="566"/>
      <c r="L60" s="566"/>
      <c r="M60" s="566"/>
      <c r="N60" s="566"/>
      <c r="O60" s="566"/>
      <c r="P60" s="566"/>
    </row>
    <row r="61" spans="1:16">
      <c r="A61" s="566"/>
      <c r="B61" s="566"/>
      <c r="C61" s="566"/>
      <c r="D61" s="566"/>
      <c r="E61" s="566"/>
      <c r="F61" s="566"/>
      <c r="G61" s="566"/>
      <c r="H61" s="566"/>
      <c r="I61" s="566"/>
      <c r="J61" s="566"/>
      <c r="K61" s="566"/>
      <c r="L61" s="566"/>
      <c r="M61" s="566"/>
      <c r="N61" s="566"/>
      <c r="O61" s="566"/>
      <c r="P61" s="566"/>
    </row>
    <row r="62" spans="1:16">
      <c r="A62" s="566"/>
      <c r="B62" s="566"/>
      <c r="C62" s="566"/>
      <c r="D62" s="566"/>
      <c r="E62" s="566"/>
      <c r="F62" s="566"/>
      <c r="G62" s="566"/>
      <c r="H62" s="566"/>
      <c r="I62" s="566"/>
      <c r="J62" s="566"/>
      <c r="K62" s="566"/>
      <c r="L62" s="566"/>
      <c r="M62" s="566"/>
      <c r="N62" s="566"/>
      <c r="O62" s="566"/>
      <c r="P62" s="566"/>
    </row>
    <row r="63" spans="1:16">
      <c r="A63" s="566"/>
      <c r="B63" s="566"/>
      <c r="C63" s="566"/>
      <c r="D63" s="566"/>
      <c r="E63" s="566"/>
      <c r="F63" s="566"/>
      <c r="G63" s="566"/>
      <c r="H63" s="566"/>
      <c r="I63" s="566"/>
      <c r="J63" s="566"/>
      <c r="K63" s="566"/>
      <c r="L63" s="566"/>
      <c r="M63" s="566"/>
      <c r="N63" s="566"/>
      <c r="O63" s="566"/>
      <c r="P63" s="566"/>
    </row>
    <row r="64" spans="1:16">
      <c r="A64" s="566"/>
      <c r="B64" s="566"/>
      <c r="C64" s="566"/>
      <c r="D64" s="566"/>
      <c r="E64" s="566"/>
      <c r="F64" s="566"/>
      <c r="G64" s="566"/>
      <c r="H64" s="566"/>
      <c r="I64" s="566"/>
      <c r="J64" s="566"/>
      <c r="K64" s="566"/>
      <c r="L64" s="566"/>
      <c r="M64" s="566"/>
      <c r="N64" s="566"/>
      <c r="O64" s="566"/>
      <c r="P64" s="566"/>
    </row>
    <row r="65" spans="1:16">
      <c r="A65" s="566"/>
      <c r="B65" s="566"/>
      <c r="C65" s="566"/>
      <c r="D65" s="566"/>
      <c r="E65" s="566"/>
      <c r="F65" s="566"/>
      <c r="G65" s="566"/>
      <c r="H65" s="566"/>
      <c r="I65" s="566"/>
      <c r="J65" s="566"/>
      <c r="K65" s="566"/>
      <c r="L65" s="566"/>
      <c r="M65" s="566"/>
      <c r="N65" s="566"/>
      <c r="O65" s="566"/>
      <c r="P65" s="566"/>
    </row>
    <row r="66" spans="1:16">
      <c r="A66" s="566"/>
      <c r="B66" s="566"/>
      <c r="C66" s="566"/>
      <c r="D66" s="566"/>
      <c r="E66" s="566"/>
      <c r="F66" s="566"/>
      <c r="G66" s="566"/>
      <c r="H66" s="566"/>
      <c r="I66" s="566"/>
      <c r="J66" s="566"/>
      <c r="K66" s="566"/>
      <c r="L66" s="566"/>
      <c r="M66" s="566"/>
      <c r="N66" s="566"/>
      <c r="O66" s="566"/>
      <c r="P66" s="566"/>
    </row>
    <row r="67" spans="1:16">
      <c r="A67" s="566"/>
      <c r="B67" s="566"/>
      <c r="C67" s="566"/>
      <c r="D67" s="566"/>
      <c r="E67" s="566"/>
      <c r="F67" s="566"/>
      <c r="G67" s="566"/>
      <c r="H67" s="566"/>
      <c r="I67" s="566"/>
      <c r="J67" s="566"/>
      <c r="K67" s="566"/>
      <c r="L67" s="566"/>
      <c r="M67" s="566"/>
      <c r="N67" s="566"/>
      <c r="O67" s="566"/>
      <c r="P67" s="566"/>
    </row>
    <row r="68" spans="1:16">
      <c r="A68" s="566"/>
      <c r="B68" s="566"/>
      <c r="C68" s="566"/>
      <c r="D68" s="566"/>
      <c r="E68" s="566"/>
      <c r="F68" s="566"/>
      <c r="G68" s="566"/>
      <c r="H68" s="566"/>
      <c r="I68" s="566"/>
      <c r="J68" s="566"/>
      <c r="K68" s="566"/>
      <c r="L68" s="566"/>
      <c r="M68" s="566"/>
      <c r="N68" s="566"/>
      <c r="O68" s="566"/>
      <c r="P68" s="566"/>
    </row>
    <row r="69" spans="1:16">
      <c r="A69" s="566"/>
      <c r="B69" s="566"/>
      <c r="C69" s="566"/>
      <c r="D69" s="566"/>
      <c r="E69" s="566"/>
      <c r="F69" s="566"/>
      <c r="G69" s="566"/>
      <c r="H69" s="566"/>
      <c r="I69" s="566"/>
      <c r="J69" s="566"/>
      <c r="K69" s="566"/>
      <c r="L69" s="566"/>
      <c r="M69" s="566"/>
      <c r="N69" s="566"/>
      <c r="O69" s="566"/>
      <c r="P69" s="566"/>
    </row>
    <row r="70" spans="1:16">
      <c r="A70" s="566"/>
      <c r="B70" s="566"/>
      <c r="C70" s="566"/>
      <c r="D70" s="566"/>
      <c r="E70" s="566"/>
      <c r="F70" s="566"/>
      <c r="G70" s="566"/>
      <c r="H70" s="566"/>
      <c r="I70" s="566"/>
      <c r="J70" s="566"/>
      <c r="K70" s="566"/>
      <c r="L70" s="566"/>
      <c r="M70" s="566"/>
      <c r="N70" s="566"/>
      <c r="O70" s="566"/>
      <c r="P70" s="566"/>
    </row>
  </sheetData>
  <mergeCells count="26">
    <mergeCell ref="M10:M11"/>
    <mergeCell ref="F10:F11"/>
    <mergeCell ref="G10:G11"/>
    <mergeCell ref="H10:H11"/>
    <mergeCell ref="J10:J11"/>
    <mergeCell ref="A52:B52"/>
    <mergeCell ref="A54:J54"/>
    <mergeCell ref="B57:J57"/>
    <mergeCell ref="B59:C59"/>
    <mergeCell ref="K10:L10"/>
    <mergeCell ref="A10:A11"/>
    <mergeCell ref="B10:B11"/>
    <mergeCell ref="C10:C11"/>
    <mergeCell ref="D10:D11"/>
    <mergeCell ref="E10:E11"/>
    <mergeCell ref="N10:N11"/>
    <mergeCell ref="O10:O11"/>
    <mergeCell ref="P10:P11"/>
    <mergeCell ref="Q10:Q11"/>
    <mergeCell ref="N9:Q9"/>
    <mergeCell ref="A5:B5"/>
    <mergeCell ref="C5:J5"/>
    <mergeCell ref="A7:B7"/>
    <mergeCell ref="B9:C9"/>
    <mergeCell ref="E9:H9"/>
    <mergeCell ref="J9:K9"/>
  </mergeCells>
  <pageMargins left="0.31496062992125984" right="0.11811023622047245" top="0.15748031496062992" bottom="0.15748031496062992" header="0.31496062992125984" footer="0.31496062992125984"/>
  <pageSetup paperSize="9" scale="80" orientation="portrait" horizontalDpi="4294967293" verticalDpi="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E84"/>
  <sheetViews>
    <sheetView showWhiteSpace="0" topLeftCell="A7" zoomScale="98" zoomScaleNormal="98" workbookViewId="0">
      <selection activeCell="E5" sqref="E5"/>
    </sheetView>
  </sheetViews>
  <sheetFormatPr baseColWidth="10" defaultRowHeight="12.75"/>
  <cols>
    <col min="1" max="1" width="46" customWidth="1"/>
    <col min="2" max="2" width="20.5703125" customWidth="1"/>
    <col min="3" max="3" width="19.42578125" customWidth="1"/>
    <col min="5" max="5" width="11.42578125" style="9"/>
  </cols>
  <sheetData>
    <row r="1" spans="1:5">
      <c r="A1" s="8"/>
      <c r="C1" s="571">
        <v>10</v>
      </c>
    </row>
    <row r="2" spans="1:5">
      <c r="A2" s="1016" t="s">
        <v>203</v>
      </c>
      <c r="B2" s="1016"/>
      <c r="C2" s="1016"/>
    </row>
    <row r="3" spans="1:5">
      <c r="A3" s="1016" t="s">
        <v>1198</v>
      </c>
      <c r="B3" s="1016"/>
      <c r="C3" s="1016"/>
    </row>
    <row r="4" spans="1:5">
      <c r="A4" s="1016" t="s">
        <v>134</v>
      </c>
      <c r="B4" s="1016"/>
      <c r="C4" s="1016"/>
    </row>
    <row r="5" spans="1:5">
      <c r="A5" s="1016" t="s">
        <v>135</v>
      </c>
      <c r="B5" s="1016"/>
      <c r="C5" s="1016"/>
    </row>
    <row r="6" spans="1:5">
      <c r="A6" s="8"/>
      <c r="B6" s="8"/>
      <c r="C6" s="8"/>
    </row>
    <row r="7" spans="1:5">
      <c r="A7" s="11" t="s">
        <v>136</v>
      </c>
      <c r="B7" s="11"/>
      <c r="C7" s="11"/>
    </row>
    <row r="8" spans="1:5" ht="13.5" thickBot="1">
      <c r="A8" s="65"/>
      <c r="B8" s="11"/>
      <c r="C8" s="136"/>
    </row>
    <row r="9" spans="1:5" ht="24">
      <c r="A9" s="59" t="s">
        <v>137</v>
      </c>
      <c r="B9" s="137" t="s">
        <v>138</v>
      </c>
      <c r="C9" s="138" t="s">
        <v>139</v>
      </c>
      <c r="E9" s="2"/>
    </row>
    <row r="10" spans="1:5">
      <c r="A10" s="60" t="s">
        <v>1192</v>
      </c>
      <c r="B10" s="65"/>
      <c r="C10" s="615"/>
      <c r="E10" s="2"/>
    </row>
    <row r="11" spans="1:5">
      <c r="A11" s="603" t="s">
        <v>1189</v>
      </c>
      <c r="B11" s="139" t="s">
        <v>50</v>
      </c>
      <c r="C11" s="140" t="s">
        <v>59</v>
      </c>
      <c r="E11" s="2"/>
    </row>
    <row r="12" spans="1:5">
      <c r="A12" s="60" t="s">
        <v>140</v>
      </c>
      <c r="B12" s="141">
        <v>0</v>
      </c>
      <c r="C12" s="142">
        <f>+[5]General!$K$10</f>
        <v>671321.83652849996</v>
      </c>
      <c r="E12" s="185"/>
    </row>
    <row r="13" spans="1:5">
      <c r="A13" s="60" t="s">
        <v>1190</v>
      </c>
      <c r="B13" s="141">
        <v>0</v>
      </c>
      <c r="C13" s="142">
        <f>+[5]General!$Y$10</f>
        <v>859291.95075647999</v>
      </c>
      <c r="D13" s="234"/>
      <c r="E13" s="185"/>
    </row>
    <row r="14" spans="1:5">
      <c r="A14" s="143" t="s">
        <v>200</v>
      </c>
      <c r="B14" s="141">
        <v>0</v>
      </c>
      <c r="C14" s="142">
        <f>+C12*65%</f>
        <v>436359.19374352501</v>
      </c>
      <c r="E14" s="185"/>
    </row>
    <row r="15" spans="1:5">
      <c r="A15" s="60" t="s">
        <v>141</v>
      </c>
      <c r="B15" s="144">
        <v>0</v>
      </c>
      <c r="C15" s="145">
        <v>0</v>
      </c>
      <c r="E15" s="2"/>
    </row>
    <row r="16" spans="1:5">
      <c r="A16" s="60" t="s">
        <v>201</v>
      </c>
      <c r="B16" s="144">
        <v>0</v>
      </c>
      <c r="C16" s="145">
        <v>0</v>
      </c>
      <c r="E16" s="2"/>
    </row>
    <row r="17" spans="1:5" ht="13.5" thickBot="1">
      <c r="A17" s="60"/>
      <c r="B17" s="146"/>
      <c r="C17" s="147"/>
      <c r="E17" s="501"/>
    </row>
    <row r="18" spans="1:5" ht="13.5" thickTop="1">
      <c r="A18" s="60" t="s">
        <v>142</v>
      </c>
      <c r="B18" s="141">
        <f>SUM(B12:B17)</f>
        <v>0</v>
      </c>
      <c r="C18" s="142">
        <f>SUM(C12:C17)</f>
        <v>1966972.9810285051</v>
      </c>
    </row>
    <row r="19" spans="1:5">
      <c r="A19" s="61" t="s">
        <v>143</v>
      </c>
      <c r="B19" s="11"/>
      <c r="C19" s="148"/>
    </row>
    <row r="20" spans="1:5">
      <c r="A20" s="60" t="s">
        <v>202</v>
      </c>
      <c r="B20" s="141">
        <v>0</v>
      </c>
      <c r="C20" s="142">
        <f>+C18*10%</f>
        <v>196697.29810285053</v>
      </c>
    </row>
    <row r="21" spans="1:5" ht="13.5" thickBot="1">
      <c r="A21" s="60"/>
      <c r="B21" s="146"/>
      <c r="C21" s="147"/>
    </row>
    <row r="22" spans="1:5" ht="13.5" thickTop="1">
      <c r="A22" s="60" t="s">
        <v>153</v>
      </c>
      <c r="B22" s="141">
        <f>+B18+B20</f>
        <v>0</v>
      </c>
      <c r="C22" s="142">
        <f>+C18+C20</f>
        <v>2163670.2791313557</v>
      </c>
    </row>
    <row r="23" spans="1:5">
      <c r="A23" s="61" t="s">
        <v>154</v>
      </c>
      <c r="B23" s="11"/>
      <c r="C23" s="148"/>
    </row>
    <row r="24" spans="1:5">
      <c r="A24" s="143" t="s">
        <v>155</v>
      </c>
      <c r="B24" s="141">
        <v>0</v>
      </c>
      <c r="C24" s="142">
        <f>+C22*65%</f>
        <v>1406385.6814353813</v>
      </c>
    </row>
    <row r="25" spans="1:5" ht="13.5" thickBot="1">
      <c r="A25" s="62" t="s">
        <v>156</v>
      </c>
      <c r="B25" s="149">
        <v>0</v>
      </c>
      <c r="C25" s="150">
        <f>+C22+C24</f>
        <v>3570055.9605667368</v>
      </c>
    </row>
    <row r="26" spans="1:5">
      <c r="A26" s="8"/>
    </row>
    <row r="27" spans="1:5">
      <c r="A27" s="8"/>
    </row>
    <row r="28" spans="1:5">
      <c r="A28" s="8"/>
    </row>
    <row r="29" spans="1:5">
      <c r="A29" s="8"/>
    </row>
    <row r="30" spans="1:5">
      <c r="A30" s="8"/>
      <c r="C30" s="2"/>
    </row>
    <row r="31" spans="1:5">
      <c r="A31" s="64" t="s">
        <v>1165</v>
      </c>
      <c r="C31" s="2"/>
    </row>
    <row r="32" spans="1:5">
      <c r="A32" s="64"/>
      <c r="C32" s="2"/>
    </row>
    <row r="33" spans="1:3">
      <c r="A33" s="64" t="s">
        <v>1199</v>
      </c>
      <c r="C33" s="2"/>
    </row>
    <row r="34" spans="1:3">
      <c r="C34" s="2"/>
    </row>
    <row r="51" spans="1:3">
      <c r="C51" s="570">
        <v>11</v>
      </c>
    </row>
    <row r="53" spans="1:3">
      <c r="A53" s="1016" t="s">
        <v>203</v>
      </c>
      <c r="B53" s="1016"/>
      <c r="C53" s="1016"/>
    </row>
    <row r="54" spans="1:3">
      <c r="A54" s="1016" t="str">
        <f>+A3</f>
        <v>PROYECTO PRESUPUESTO ORDINARIO PARA EL PERIODO 2020</v>
      </c>
      <c r="B54" s="1016"/>
      <c r="C54" s="1016"/>
    </row>
    <row r="55" spans="1:3">
      <c r="A55" s="1016"/>
      <c r="B55" s="1016"/>
      <c r="C55" s="1016"/>
    </row>
    <row r="56" spans="1:3">
      <c r="A56" s="1016" t="s">
        <v>1028</v>
      </c>
      <c r="B56" s="1016"/>
      <c r="C56" s="1016"/>
    </row>
    <row r="57" spans="1:3">
      <c r="A57" s="8"/>
      <c r="B57" s="8"/>
      <c r="C57" s="8"/>
    </row>
    <row r="58" spans="1:3">
      <c r="A58" s="11"/>
      <c r="B58" s="11"/>
      <c r="C58" s="11"/>
    </row>
    <row r="59" spans="1:3" ht="13.5" thickBot="1">
      <c r="A59" s="8"/>
      <c r="B59" s="11"/>
      <c r="C59" s="136"/>
    </row>
    <row r="60" spans="1:3" ht="24">
      <c r="A60" s="59" t="s">
        <v>1029</v>
      </c>
      <c r="B60" s="137" t="s">
        <v>138</v>
      </c>
      <c r="C60" s="138" t="s">
        <v>139</v>
      </c>
    </row>
    <row r="61" spans="1:3">
      <c r="A61" s="60" t="s">
        <v>1030</v>
      </c>
      <c r="B61" s="8"/>
      <c r="C61" s="116"/>
    </row>
    <row r="62" spans="1:3">
      <c r="A62" s="603" t="s">
        <v>1150</v>
      </c>
      <c r="B62" s="139" t="s">
        <v>50</v>
      </c>
      <c r="C62" s="140" t="s">
        <v>59</v>
      </c>
    </row>
    <row r="63" spans="1:3">
      <c r="A63" s="60" t="s">
        <v>140</v>
      </c>
      <c r="B63" s="141">
        <v>0</v>
      </c>
      <c r="C63" s="142">
        <f>+C22</f>
        <v>2163670.2791313557</v>
      </c>
    </row>
    <row r="64" spans="1:3">
      <c r="A64" s="60" t="s">
        <v>1031</v>
      </c>
      <c r="B64" s="141">
        <v>0</v>
      </c>
      <c r="C64" s="142">
        <v>0</v>
      </c>
    </row>
    <row r="65" spans="1:3">
      <c r="A65" s="143" t="s">
        <v>200</v>
      </c>
      <c r="B65" s="141">
        <v>0</v>
      </c>
      <c r="C65" s="142">
        <v>0</v>
      </c>
    </row>
    <row r="66" spans="1:3">
      <c r="A66" s="60" t="s">
        <v>141</v>
      </c>
      <c r="B66" s="144">
        <v>0</v>
      </c>
      <c r="C66" s="145">
        <v>0</v>
      </c>
    </row>
    <row r="67" spans="1:3">
      <c r="A67" s="60" t="s">
        <v>201</v>
      </c>
      <c r="B67" s="144">
        <v>0</v>
      </c>
      <c r="C67" s="145">
        <v>0</v>
      </c>
    </row>
    <row r="68" spans="1:3" ht="13.5" thickBot="1">
      <c r="A68" s="60"/>
      <c r="B68" s="146"/>
      <c r="C68" s="147"/>
    </row>
    <row r="69" spans="1:3" ht="13.5" thickTop="1">
      <c r="A69" s="60" t="s">
        <v>142</v>
      </c>
      <c r="B69" s="141">
        <f>SUM(B63:B68)</f>
        <v>0</v>
      </c>
      <c r="C69" s="142">
        <f>SUM(C63:C68)</f>
        <v>2163670.2791313557</v>
      </c>
    </row>
    <row r="70" spans="1:3">
      <c r="A70" s="61" t="s">
        <v>143</v>
      </c>
      <c r="B70" s="11"/>
      <c r="C70" s="148"/>
    </row>
    <row r="71" spans="1:3">
      <c r="A71" s="60" t="s">
        <v>202</v>
      </c>
      <c r="B71" s="141">
        <v>0</v>
      </c>
      <c r="C71" s="142">
        <v>0</v>
      </c>
    </row>
    <row r="72" spans="1:3" ht="13.5" thickBot="1">
      <c r="A72" s="60"/>
      <c r="B72" s="146"/>
      <c r="C72" s="147"/>
    </row>
    <row r="73" spans="1:3" ht="13.5" thickTop="1">
      <c r="A73" s="60" t="s">
        <v>1032</v>
      </c>
      <c r="B73" s="141">
        <f>+B69+B71</f>
        <v>0</v>
      </c>
      <c r="C73" s="142">
        <f>+C69*80%</f>
        <v>1730936.2233050847</v>
      </c>
    </row>
    <row r="74" spans="1:3">
      <c r="A74" s="61" t="s">
        <v>154</v>
      </c>
      <c r="B74" s="11"/>
      <c r="C74" s="148"/>
    </row>
    <row r="75" spans="1:3">
      <c r="A75" s="143" t="s">
        <v>155</v>
      </c>
      <c r="B75" s="141">
        <v>0</v>
      </c>
      <c r="C75" s="142">
        <v>0</v>
      </c>
    </row>
    <row r="76" spans="1:3" ht="13.5" thickBot="1">
      <c r="A76" s="62" t="s">
        <v>156</v>
      </c>
      <c r="B76" s="149">
        <v>0</v>
      </c>
      <c r="C76" s="150">
        <f>+C73</f>
        <v>1730936.2233050847</v>
      </c>
    </row>
    <row r="77" spans="1:3">
      <c r="A77" s="8"/>
    </row>
    <row r="78" spans="1:3">
      <c r="A78" s="8"/>
    </row>
    <row r="79" spans="1:3">
      <c r="A79" s="8"/>
    </row>
    <row r="80" spans="1:3">
      <c r="A80" s="8"/>
    </row>
    <row r="81" spans="1:3">
      <c r="A81" s="8"/>
      <c r="C81" s="2"/>
    </row>
    <row r="82" spans="1:3">
      <c r="A82" s="64" t="str">
        <f>+A31</f>
        <v>Elaborado por: Bach Ian Garcia Salas</v>
      </c>
      <c r="C82" s="2"/>
    </row>
    <row r="83" spans="1:3">
      <c r="A83" s="64"/>
      <c r="C83" s="2"/>
    </row>
    <row r="84" spans="1:3">
      <c r="A84" s="64" t="s">
        <v>1199</v>
      </c>
      <c r="C84" s="2"/>
    </row>
  </sheetData>
  <mergeCells count="8">
    <mergeCell ref="A55:C55"/>
    <mergeCell ref="A56:C56"/>
    <mergeCell ref="A2:C2"/>
    <mergeCell ref="A3:C3"/>
    <mergeCell ref="A4:C4"/>
    <mergeCell ref="A5:C5"/>
    <mergeCell ref="A53:C53"/>
    <mergeCell ref="A54:C54"/>
  </mergeCells>
  <phoneticPr fontId="3" type="noConversion"/>
  <pageMargins left="0.75" right="0.75" top="1" bottom="1" header="0" footer="0"/>
  <pageSetup orientation="portrait" horizontalDpi="4294967294" verticalDpi="144" r:id="rId1"/>
  <headerFooter alignWithMargins="0">
    <oddFooter>&amp;L&amp;8&amp;Z&amp;F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O78"/>
  <sheetViews>
    <sheetView workbookViewId="0">
      <selection activeCell="A4" sqref="A4:J4"/>
    </sheetView>
  </sheetViews>
  <sheetFormatPr baseColWidth="10" defaultColWidth="11.5703125" defaultRowHeight="12"/>
  <cols>
    <col min="1" max="1" width="8.28515625" style="11" customWidth="1"/>
    <col min="2" max="2" width="8.85546875" style="11" customWidth="1"/>
    <col min="3" max="3" width="8.7109375" style="11" customWidth="1"/>
    <col min="4" max="4" width="26" style="11" customWidth="1"/>
    <col min="5" max="5" width="13.140625" style="11" customWidth="1"/>
    <col min="6" max="6" width="10.85546875" style="11" customWidth="1"/>
    <col min="7" max="7" width="13.140625" style="11" customWidth="1"/>
    <col min="8" max="8" width="9.7109375" style="11" customWidth="1"/>
    <col min="9" max="9" width="8.7109375" style="11" customWidth="1"/>
    <col min="10" max="10" width="14.140625" style="11" customWidth="1"/>
    <col min="11" max="11" width="16" style="187" customWidth="1"/>
    <col min="12" max="12" width="2.5703125" style="13" customWidth="1"/>
    <col min="13" max="13" width="17" style="187" customWidth="1"/>
    <col min="14" max="14" width="12.5703125" style="11" customWidth="1"/>
    <col min="15" max="15" width="18.85546875" style="187" customWidth="1"/>
    <col min="16" max="16384" width="11.5703125" style="11"/>
  </cols>
  <sheetData>
    <row r="1" spans="1:15" customFormat="1" ht="12.75">
      <c r="A1" s="66"/>
      <c r="B1" s="10"/>
      <c r="C1" s="10"/>
      <c r="D1" s="10"/>
      <c r="E1" s="10"/>
      <c r="F1" s="10"/>
      <c r="G1" s="10"/>
      <c r="H1" s="10"/>
      <c r="I1" s="10"/>
      <c r="J1" s="237"/>
      <c r="K1" s="221"/>
      <c r="L1" s="10"/>
      <c r="M1" s="2"/>
      <c r="O1" s="2"/>
    </row>
    <row r="2" spans="1:15" customFormat="1" ht="12.75">
      <c r="A2" s="1016" t="s">
        <v>189</v>
      </c>
      <c r="B2" s="1016"/>
      <c r="C2" s="1016"/>
      <c r="D2" s="1016"/>
      <c r="E2" s="1016"/>
      <c r="F2" s="1016"/>
      <c r="G2" s="1016"/>
      <c r="H2" s="1016"/>
      <c r="I2" s="1016"/>
      <c r="J2" s="1016"/>
      <c r="K2" s="221"/>
      <c r="L2" s="10"/>
      <c r="M2" s="2"/>
      <c r="O2" s="2"/>
    </row>
    <row r="3" spans="1:15" customFormat="1" ht="12.75">
      <c r="A3" s="1016" t="s">
        <v>1197</v>
      </c>
      <c r="B3" s="1016"/>
      <c r="C3" s="1016"/>
      <c r="D3" s="1016"/>
      <c r="E3" s="1016"/>
      <c r="F3" s="1016"/>
      <c r="G3" s="1016"/>
      <c r="H3" s="1016"/>
      <c r="I3" s="1016"/>
      <c r="J3" s="1016"/>
      <c r="K3" s="221"/>
      <c r="L3" s="10"/>
      <c r="M3" s="2"/>
      <c r="O3" s="2"/>
    </row>
    <row r="4" spans="1:15" ht="12.75">
      <c r="A4" s="1016" t="s">
        <v>42</v>
      </c>
      <c r="B4" s="1016"/>
      <c r="C4" s="1016"/>
      <c r="D4" s="1016"/>
      <c r="E4" s="1016"/>
      <c r="F4" s="1016"/>
      <c r="G4" s="1016"/>
      <c r="H4" s="1016"/>
      <c r="I4" s="1016"/>
      <c r="J4" s="1016"/>
      <c r="K4" s="222"/>
      <c r="L4" s="12"/>
    </row>
    <row r="5" spans="1:15" ht="12.75">
      <c r="A5" s="1016" t="s">
        <v>43</v>
      </c>
      <c r="B5" s="1016"/>
      <c r="C5" s="1016"/>
      <c r="D5" s="1016"/>
      <c r="E5" s="1016"/>
      <c r="F5" s="1016"/>
      <c r="G5" s="1016"/>
      <c r="H5" s="1016"/>
      <c r="I5" s="1016"/>
      <c r="J5" s="1016"/>
    </row>
    <row r="6" spans="1:15" ht="12.75">
      <c r="A6" s="66"/>
    </row>
    <row r="7" spans="1:15" ht="12.75" customHeight="1">
      <c r="A7" s="1059" t="s">
        <v>44</v>
      </c>
      <c r="B7" s="14" t="s">
        <v>45</v>
      </c>
      <c r="C7" s="15"/>
      <c r="D7" s="16"/>
      <c r="E7" s="17" t="s">
        <v>46</v>
      </c>
      <c r="F7" s="17" t="s">
        <v>47</v>
      </c>
      <c r="G7" s="14" t="s">
        <v>48</v>
      </c>
      <c r="H7" s="17" t="s">
        <v>45</v>
      </c>
      <c r="I7" s="14" t="s">
        <v>49</v>
      </c>
      <c r="J7" s="17" t="s">
        <v>953</v>
      </c>
      <c r="L7" s="11"/>
    </row>
    <row r="8" spans="1:15" ht="12" customHeight="1">
      <c r="A8" s="1060"/>
      <c r="B8" s="18" t="s">
        <v>50</v>
      </c>
      <c r="C8" s="19" t="s">
        <v>51</v>
      </c>
      <c r="D8" s="20" t="s">
        <v>52</v>
      </c>
      <c r="E8" s="21" t="s">
        <v>53</v>
      </c>
      <c r="F8" s="21" t="s">
        <v>54</v>
      </c>
      <c r="G8" s="18" t="s">
        <v>53</v>
      </c>
      <c r="H8" s="21" t="s">
        <v>55</v>
      </c>
      <c r="I8" s="18">
        <v>0</v>
      </c>
      <c r="J8" s="21" t="s">
        <v>56</v>
      </c>
      <c r="L8" s="11"/>
    </row>
    <row r="9" spans="1:15" ht="12" customHeight="1">
      <c r="A9" s="1060"/>
      <c r="B9" s="18"/>
      <c r="C9" s="20" t="s">
        <v>57</v>
      </c>
      <c r="D9" s="20" t="s">
        <v>58</v>
      </c>
      <c r="E9" s="21" t="s">
        <v>50</v>
      </c>
      <c r="F9" s="21" t="s">
        <v>53</v>
      </c>
      <c r="G9" s="18" t="s">
        <v>59</v>
      </c>
      <c r="H9" s="21"/>
      <c r="I9" s="18" t="s">
        <v>60</v>
      </c>
      <c r="J9" s="21" t="s">
        <v>61</v>
      </c>
      <c r="L9" s="11"/>
    </row>
    <row r="10" spans="1:15" ht="12" customHeight="1">
      <c r="A10" s="1061"/>
      <c r="B10" s="22"/>
      <c r="C10" s="23"/>
      <c r="D10" s="24"/>
      <c r="E10" s="25"/>
      <c r="F10" s="26" t="s">
        <v>62</v>
      </c>
      <c r="G10" s="22"/>
      <c r="H10" s="25"/>
      <c r="I10" s="22"/>
      <c r="J10" s="21"/>
      <c r="L10" s="11"/>
    </row>
    <row r="11" spans="1:15">
      <c r="A11" s="27"/>
      <c r="B11" s="28"/>
      <c r="C11" s="29"/>
      <c r="D11" s="28"/>
      <c r="E11" s="28"/>
      <c r="F11" s="28"/>
      <c r="G11" s="30"/>
      <c r="H11" s="31"/>
      <c r="I11" s="31"/>
      <c r="J11" s="32"/>
      <c r="L11" s="11"/>
    </row>
    <row r="12" spans="1:15">
      <c r="A12" s="33"/>
      <c r="B12" s="34"/>
      <c r="C12" s="35"/>
      <c r="D12" s="34"/>
      <c r="E12" s="34"/>
      <c r="F12" s="36"/>
      <c r="G12" s="36"/>
      <c r="H12" s="57"/>
      <c r="I12" s="37"/>
      <c r="J12" s="38"/>
      <c r="L12" s="11"/>
    </row>
    <row r="13" spans="1:15">
      <c r="A13" s="33"/>
      <c r="B13" s="34"/>
      <c r="C13" s="35"/>
      <c r="D13" s="39" t="s">
        <v>63</v>
      </c>
      <c r="E13" s="34"/>
      <c r="F13" s="34"/>
      <c r="G13" s="36"/>
      <c r="H13" s="37"/>
      <c r="I13" s="37"/>
      <c r="J13" s="38"/>
      <c r="K13" s="226"/>
      <c r="L13" s="11"/>
    </row>
    <row r="14" spans="1:15">
      <c r="A14" s="33"/>
      <c r="B14" s="34"/>
      <c r="C14" s="35"/>
      <c r="D14" s="620"/>
      <c r="E14" s="34"/>
      <c r="F14" s="34"/>
      <c r="G14" s="36"/>
      <c r="H14" s="37"/>
      <c r="I14" s="37"/>
      <c r="J14" s="573"/>
      <c r="K14" s="226"/>
      <c r="L14" s="11"/>
    </row>
    <row r="15" spans="1:15">
      <c r="A15" s="33">
        <v>1</v>
      </c>
      <c r="B15" s="37" t="s">
        <v>64</v>
      </c>
      <c r="C15" s="40" t="s">
        <v>65</v>
      </c>
      <c r="D15" s="620" t="s">
        <v>66</v>
      </c>
      <c r="E15" s="36">
        <f>+[5]General!$K$70</f>
        <v>1966972.9810285051</v>
      </c>
      <c r="F15" s="36">
        <f>+[5]General!$K$71</f>
        <v>196697.29810285053</v>
      </c>
      <c r="G15" s="36">
        <f>+E15+F15</f>
        <v>2163670.2791313557</v>
      </c>
      <c r="H15" s="37" t="s">
        <v>64</v>
      </c>
      <c r="I15" s="37">
        <v>12</v>
      </c>
      <c r="J15" s="573">
        <f>+G15*I15</f>
        <v>25964043.349576268</v>
      </c>
      <c r="K15" s="226"/>
      <c r="L15" s="11"/>
      <c r="N15" s="227"/>
    </row>
    <row r="16" spans="1:15">
      <c r="A16" s="33">
        <v>1</v>
      </c>
      <c r="B16" s="37" t="s">
        <v>64</v>
      </c>
      <c r="C16" s="35" t="s">
        <v>65</v>
      </c>
      <c r="D16" s="620" t="s">
        <v>1004</v>
      </c>
      <c r="E16" s="36">
        <f>+[5]General!$K$9</f>
        <v>1730936.2233050847</v>
      </c>
      <c r="F16" s="36">
        <v>0</v>
      </c>
      <c r="G16" s="36">
        <f>+E16+F16</f>
        <v>1730936.2233050847</v>
      </c>
      <c r="H16" s="37" t="s">
        <v>64</v>
      </c>
      <c r="I16" s="37">
        <v>12</v>
      </c>
      <c r="J16" s="573">
        <f>+G16*I16</f>
        <v>20771234.679661017</v>
      </c>
      <c r="K16" s="226"/>
      <c r="L16" s="11"/>
      <c r="N16" s="227"/>
    </row>
    <row r="17" spans="1:14">
      <c r="A17" s="41">
        <v>1</v>
      </c>
      <c r="B17" s="42">
        <v>107</v>
      </c>
      <c r="C17" s="35" t="s">
        <v>67</v>
      </c>
      <c r="D17" s="620" t="s">
        <v>68</v>
      </c>
      <c r="E17" s="36">
        <f>+[5]General!$K$16</f>
        <v>671321.83652849996</v>
      </c>
      <c r="F17" s="36">
        <v>0</v>
      </c>
      <c r="G17" s="36">
        <f t="shared" ref="G17:G43" si="0">+E17+F17</f>
        <v>671321.83652849996</v>
      </c>
      <c r="H17" s="37">
        <v>108</v>
      </c>
      <c r="I17" s="37">
        <v>12</v>
      </c>
      <c r="J17" s="573">
        <f t="shared" ref="J17:J43" si="1">+G17*I17</f>
        <v>8055862.0383419991</v>
      </c>
      <c r="K17" s="226"/>
      <c r="L17" s="11"/>
      <c r="N17" s="227"/>
    </row>
    <row r="18" spans="1:14">
      <c r="A18" s="41">
        <v>1</v>
      </c>
      <c r="B18" s="42">
        <v>107</v>
      </c>
      <c r="C18" s="40" t="s">
        <v>65</v>
      </c>
      <c r="D18" s="620" t="s">
        <v>343</v>
      </c>
      <c r="E18" s="36">
        <f>+E17</f>
        <v>671321.83652849996</v>
      </c>
      <c r="F18" s="36">
        <v>0</v>
      </c>
      <c r="G18" s="36">
        <f t="shared" si="0"/>
        <v>671321.83652849996</v>
      </c>
      <c r="H18" s="37"/>
      <c r="I18" s="37">
        <v>12</v>
      </c>
      <c r="J18" s="573">
        <f t="shared" si="1"/>
        <v>8055862.0383419991</v>
      </c>
      <c r="K18" s="226"/>
      <c r="L18" s="11"/>
      <c r="N18" s="227"/>
    </row>
    <row r="19" spans="1:14">
      <c r="A19" s="41">
        <v>1</v>
      </c>
      <c r="B19" s="42">
        <v>106</v>
      </c>
      <c r="C19" s="40" t="s">
        <v>65</v>
      </c>
      <c r="D19" s="620" t="s">
        <v>69</v>
      </c>
      <c r="E19" s="36">
        <f>+[5]General!$K$13</f>
        <v>459057.46491671703</v>
      </c>
      <c r="F19" s="36">
        <v>0</v>
      </c>
      <c r="G19" s="36">
        <f t="shared" si="0"/>
        <v>459057.46491671703</v>
      </c>
      <c r="H19" s="37">
        <v>107</v>
      </c>
      <c r="I19" s="37">
        <v>12</v>
      </c>
      <c r="J19" s="573">
        <f t="shared" si="1"/>
        <v>5508689.5790006043</v>
      </c>
      <c r="K19" s="226"/>
      <c r="L19" s="11"/>
      <c r="N19" s="227"/>
    </row>
    <row r="20" spans="1:14">
      <c r="A20" s="41">
        <v>1</v>
      </c>
      <c r="B20" s="42">
        <v>105</v>
      </c>
      <c r="C20" s="40" t="s">
        <v>65</v>
      </c>
      <c r="D20" s="620" t="s">
        <v>70</v>
      </c>
      <c r="E20" s="36">
        <f>+E18</f>
        <v>671321.83652849996</v>
      </c>
      <c r="F20" s="36">
        <v>0</v>
      </c>
      <c r="G20" s="36">
        <f t="shared" si="0"/>
        <v>671321.83652849996</v>
      </c>
      <c r="H20" s="37">
        <v>106</v>
      </c>
      <c r="I20" s="37">
        <v>12</v>
      </c>
      <c r="J20" s="573">
        <f t="shared" si="1"/>
        <v>8055862.0383419991</v>
      </c>
      <c r="K20" s="226"/>
      <c r="L20" s="11"/>
      <c r="N20" s="227"/>
    </row>
    <row r="21" spans="1:14">
      <c r="A21" s="41">
        <v>1</v>
      </c>
      <c r="B21" s="42">
        <v>104</v>
      </c>
      <c r="C21" s="40" t="s">
        <v>65</v>
      </c>
      <c r="D21" s="620" t="s">
        <v>1153</v>
      </c>
      <c r="E21" s="223">
        <f>+E20</f>
        <v>671321.83652849996</v>
      </c>
      <c r="F21" s="36">
        <v>0</v>
      </c>
      <c r="G21" s="36">
        <f t="shared" si="0"/>
        <v>671321.83652849996</v>
      </c>
      <c r="H21" s="37">
        <v>105</v>
      </c>
      <c r="I21" s="37">
        <v>12</v>
      </c>
      <c r="J21" s="573">
        <f t="shared" si="1"/>
        <v>8055862.0383419991</v>
      </c>
      <c r="K21" s="226"/>
      <c r="L21" s="11"/>
      <c r="N21" s="227"/>
    </row>
    <row r="22" spans="1:14">
      <c r="A22" s="41">
        <v>1</v>
      </c>
      <c r="B22" s="42">
        <v>104</v>
      </c>
      <c r="C22" s="40" t="s">
        <v>65</v>
      </c>
      <c r="D22" s="620" t="s">
        <v>338</v>
      </c>
      <c r="E22" s="223">
        <f>+E21</f>
        <v>671321.83652849996</v>
      </c>
      <c r="F22" s="36">
        <v>0</v>
      </c>
      <c r="G22" s="36">
        <f t="shared" si="0"/>
        <v>671321.83652849996</v>
      </c>
      <c r="H22" s="37">
        <v>105</v>
      </c>
      <c r="I22" s="37">
        <v>12</v>
      </c>
      <c r="J22" s="573">
        <f t="shared" si="1"/>
        <v>8055862.0383419991</v>
      </c>
      <c r="K22" s="226"/>
      <c r="L22" s="11"/>
      <c r="N22" s="227"/>
    </row>
    <row r="23" spans="1:14">
      <c r="A23" s="41">
        <v>3</v>
      </c>
      <c r="B23" s="42">
        <v>103</v>
      </c>
      <c r="C23" s="40" t="s">
        <v>65</v>
      </c>
      <c r="D23" s="620" t="s">
        <v>337</v>
      </c>
      <c r="E23" s="36">
        <f>+[5]General!$K$17*3</f>
        <v>1071448.780969278</v>
      </c>
      <c r="F23" s="36">
        <v>0</v>
      </c>
      <c r="G23" s="36">
        <f t="shared" si="0"/>
        <v>1071448.780969278</v>
      </c>
      <c r="H23" s="37">
        <v>104</v>
      </c>
      <c r="I23" s="37">
        <v>12</v>
      </c>
      <c r="J23" s="573">
        <f t="shared" si="1"/>
        <v>12857385.371631335</v>
      </c>
      <c r="K23" s="226"/>
      <c r="L23" s="11"/>
      <c r="N23" s="227"/>
    </row>
    <row r="24" spans="1:14">
      <c r="A24" s="41">
        <v>1</v>
      </c>
      <c r="B24" s="42">
        <v>102</v>
      </c>
      <c r="C24" s="40" t="s">
        <v>65</v>
      </c>
      <c r="D24" s="620" t="s">
        <v>336</v>
      </c>
      <c r="E24" s="36">
        <v>357149.59</v>
      </c>
      <c r="F24" s="36">
        <v>0</v>
      </c>
      <c r="G24" s="36">
        <f t="shared" si="0"/>
        <v>357149.59</v>
      </c>
      <c r="H24" s="37">
        <v>103</v>
      </c>
      <c r="I24" s="37">
        <v>12</v>
      </c>
      <c r="J24" s="573">
        <f t="shared" si="1"/>
        <v>4285795.08</v>
      </c>
      <c r="K24" s="226"/>
      <c r="L24" s="11"/>
      <c r="N24" s="227"/>
    </row>
    <row r="25" spans="1:14">
      <c r="A25" s="41">
        <v>1</v>
      </c>
      <c r="B25" s="42">
        <v>102</v>
      </c>
      <c r="C25" s="40" t="s">
        <v>65</v>
      </c>
      <c r="D25" s="620" t="s">
        <v>501</v>
      </c>
      <c r="E25" s="36">
        <f>+[5]General!$K$19</f>
        <v>560665.89678265504</v>
      </c>
      <c r="F25" s="36">
        <v>0</v>
      </c>
      <c r="G25" s="36">
        <f t="shared" si="0"/>
        <v>560665.89678265504</v>
      </c>
      <c r="H25" s="37"/>
      <c r="I25" s="37">
        <v>12</v>
      </c>
      <c r="J25" s="573">
        <f t="shared" si="1"/>
        <v>6727990.7613918604</v>
      </c>
      <c r="K25" s="226"/>
      <c r="L25" s="11"/>
      <c r="N25" s="227"/>
    </row>
    <row r="26" spans="1:14">
      <c r="A26" s="41">
        <v>1</v>
      </c>
      <c r="B26" s="42">
        <v>102</v>
      </c>
      <c r="C26" s="40" t="s">
        <v>65</v>
      </c>
      <c r="D26" s="620" t="s">
        <v>1152</v>
      </c>
      <c r="E26" s="36">
        <f>+E22</f>
        <v>671321.83652849996</v>
      </c>
      <c r="F26" s="36">
        <v>0</v>
      </c>
      <c r="G26" s="36">
        <f>+E26</f>
        <v>671321.83652849996</v>
      </c>
      <c r="H26" s="37"/>
      <c r="I26" s="37">
        <v>12</v>
      </c>
      <c r="J26" s="573">
        <f t="shared" si="1"/>
        <v>8055862.0383419991</v>
      </c>
      <c r="K26" s="226"/>
      <c r="L26" s="11"/>
      <c r="N26" s="227"/>
    </row>
    <row r="27" spans="1:14">
      <c r="A27" s="41">
        <v>1</v>
      </c>
      <c r="B27" s="42">
        <v>101</v>
      </c>
      <c r="C27" s="40" t="s">
        <v>65</v>
      </c>
      <c r="D27" s="620" t="s">
        <v>1052</v>
      </c>
      <c r="E27" s="36">
        <v>318279.63199999998</v>
      </c>
      <c r="F27" s="36">
        <v>0</v>
      </c>
      <c r="G27" s="36">
        <f t="shared" si="0"/>
        <v>318279.63199999998</v>
      </c>
      <c r="H27" s="37"/>
      <c r="I27" s="37">
        <v>12</v>
      </c>
      <c r="J27" s="573">
        <f t="shared" si="1"/>
        <v>3819355.5839999998</v>
      </c>
      <c r="K27" s="226"/>
      <c r="L27" s="11"/>
      <c r="N27" s="227"/>
    </row>
    <row r="28" spans="1:14">
      <c r="A28" s="41">
        <v>1</v>
      </c>
      <c r="B28" s="42">
        <v>102</v>
      </c>
      <c r="C28" s="40" t="s">
        <v>65</v>
      </c>
      <c r="D28" s="620" t="s">
        <v>1135</v>
      </c>
      <c r="E28" s="36">
        <f>+E24</f>
        <v>357149.59</v>
      </c>
      <c r="F28" s="36">
        <v>0</v>
      </c>
      <c r="G28" s="36">
        <f t="shared" si="0"/>
        <v>357149.59</v>
      </c>
      <c r="H28" s="37"/>
      <c r="I28" s="37">
        <v>12</v>
      </c>
      <c r="J28" s="573">
        <f t="shared" si="1"/>
        <v>4285795.08</v>
      </c>
      <c r="K28" s="226"/>
      <c r="L28" s="11"/>
      <c r="N28" s="227"/>
    </row>
    <row r="29" spans="1:14">
      <c r="A29" s="41">
        <v>1</v>
      </c>
      <c r="B29" s="42">
        <v>102</v>
      </c>
      <c r="C29" s="40" t="s">
        <v>65</v>
      </c>
      <c r="D29" s="620" t="s">
        <v>1136</v>
      </c>
      <c r="E29" s="36">
        <f>+[5]General!$K$23</f>
        <v>459057.46491671703</v>
      </c>
      <c r="F29" s="36">
        <v>0</v>
      </c>
      <c r="G29" s="36">
        <f t="shared" si="0"/>
        <v>459057.46491671703</v>
      </c>
      <c r="H29" s="37"/>
      <c r="I29" s="37">
        <v>12</v>
      </c>
      <c r="J29" s="573">
        <f t="shared" si="1"/>
        <v>5508689.5790006043</v>
      </c>
      <c r="K29" s="226"/>
      <c r="L29" s="11"/>
      <c r="N29" s="227"/>
    </row>
    <row r="30" spans="1:14">
      <c r="A30" s="41">
        <v>1</v>
      </c>
      <c r="B30" s="42">
        <v>102</v>
      </c>
      <c r="C30" s="40" t="s">
        <v>65</v>
      </c>
      <c r="D30" s="620" t="s">
        <v>1139</v>
      </c>
      <c r="E30" s="36">
        <f>+E28</f>
        <v>357149.59</v>
      </c>
      <c r="F30" s="36">
        <v>0</v>
      </c>
      <c r="G30" s="36">
        <f t="shared" si="0"/>
        <v>357149.59</v>
      </c>
      <c r="H30" s="37"/>
      <c r="I30" s="37">
        <v>12</v>
      </c>
      <c r="J30" s="573">
        <f t="shared" si="1"/>
        <v>4285795.08</v>
      </c>
      <c r="K30" s="226"/>
      <c r="L30" s="11"/>
      <c r="N30" s="227"/>
    </row>
    <row r="31" spans="1:14">
      <c r="A31" s="41">
        <v>1</v>
      </c>
      <c r="B31" s="42">
        <v>102</v>
      </c>
      <c r="C31" s="40" t="s">
        <v>65</v>
      </c>
      <c r="D31" s="620" t="s">
        <v>1172</v>
      </c>
      <c r="E31" s="36">
        <f>+E30</f>
        <v>357149.59</v>
      </c>
      <c r="F31" s="36">
        <v>0</v>
      </c>
      <c r="G31" s="36">
        <f t="shared" ref="G31" si="2">+E31+F31</f>
        <v>357149.59</v>
      </c>
      <c r="H31" s="37"/>
      <c r="I31" s="37">
        <v>12</v>
      </c>
      <c r="J31" s="573">
        <f t="shared" ref="J31" si="3">+G31*I31</f>
        <v>4285795.08</v>
      </c>
      <c r="K31" s="226"/>
      <c r="L31" s="11"/>
      <c r="N31" s="227"/>
    </row>
    <row r="32" spans="1:14">
      <c r="A32" s="41">
        <v>1</v>
      </c>
      <c r="B32" s="42">
        <v>102</v>
      </c>
      <c r="C32" s="40" t="s">
        <v>65</v>
      </c>
      <c r="D32" s="620" t="s">
        <v>1137</v>
      </c>
      <c r="E32" s="36">
        <f>+E30</f>
        <v>357149.59</v>
      </c>
      <c r="F32" s="36">
        <v>0</v>
      </c>
      <c r="G32" s="36">
        <f t="shared" si="0"/>
        <v>357149.59</v>
      </c>
      <c r="H32" s="37"/>
      <c r="I32" s="37">
        <v>12</v>
      </c>
      <c r="J32" s="573">
        <f t="shared" si="1"/>
        <v>4285795.08</v>
      </c>
      <c r="K32" s="226"/>
      <c r="L32" s="11"/>
      <c r="M32" s="226"/>
    </row>
    <row r="33" spans="1:14">
      <c r="A33" s="41">
        <v>1</v>
      </c>
      <c r="B33" s="42">
        <v>102</v>
      </c>
      <c r="C33" s="40" t="s">
        <v>65</v>
      </c>
      <c r="D33" s="620" t="s">
        <v>1138</v>
      </c>
      <c r="E33" s="36">
        <f>+[5]General!$K$49</f>
        <v>351671.57506208995</v>
      </c>
      <c r="F33" s="36">
        <v>0</v>
      </c>
      <c r="G33" s="36">
        <f t="shared" si="0"/>
        <v>351671.57506208995</v>
      </c>
      <c r="H33" s="37"/>
      <c r="I33" s="37">
        <v>12</v>
      </c>
      <c r="J33" s="573">
        <f t="shared" si="1"/>
        <v>4220058.9007450789</v>
      </c>
      <c r="K33" s="226"/>
      <c r="L33" s="11"/>
    </row>
    <row r="34" spans="1:14">
      <c r="A34" s="41">
        <v>2</v>
      </c>
      <c r="B34" s="42">
        <v>102</v>
      </c>
      <c r="C34" s="40" t="s">
        <v>65</v>
      </c>
      <c r="D34" s="620" t="s">
        <v>1174</v>
      </c>
      <c r="E34" s="36">
        <f>+'Relacion de Puestos Vial'!E21/9*2</f>
        <v>826883.33703773993</v>
      </c>
      <c r="F34" s="36">
        <v>0</v>
      </c>
      <c r="G34" s="36">
        <f t="shared" ref="G34" si="4">+E34+F34</f>
        <v>826883.33703773993</v>
      </c>
      <c r="H34" s="37"/>
      <c r="I34" s="37">
        <v>12</v>
      </c>
      <c r="J34" s="573">
        <f t="shared" ref="J34" si="5">+G34*I34</f>
        <v>9922600.0444528796</v>
      </c>
      <c r="K34" s="226"/>
      <c r="L34" s="11"/>
    </row>
    <row r="35" spans="1:14">
      <c r="A35" s="41">
        <v>5</v>
      </c>
      <c r="B35" s="42">
        <v>100</v>
      </c>
      <c r="C35" s="40" t="s">
        <v>65</v>
      </c>
      <c r="D35" s="620" t="s">
        <v>1173</v>
      </c>
      <c r="E35" s="36">
        <f>318279.62*5</f>
        <v>1591398.1</v>
      </c>
      <c r="F35" s="36">
        <v>0</v>
      </c>
      <c r="G35" s="36">
        <f t="shared" si="0"/>
        <v>1591398.1</v>
      </c>
      <c r="H35" s="37"/>
      <c r="I35" s="37">
        <v>12</v>
      </c>
      <c r="J35" s="573">
        <f t="shared" si="1"/>
        <v>19096777.200000003</v>
      </c>
      <c r="K35" s="226"/>
      <c r="L35" s="11"/>
    </row>
    <row r="36" spans="1:14">
      <c r="A36" s="41">
        <v>1</v>
      </c>
      <c r="B36" s="42">
        <v>102</v>
      </c>
      <c r="C36" s="43" t="s">
        <v>65</v>
      </c>
      <c r="D36" s="620" t="s">
        <v>123</v>
      </c>
      <c r="E36" s="36">
        <f>+[5]General!$K$29</f>
        <v>351671.57506208995</v>
      </c>
      <c r="F36" s="36">
        <v>0</v>
      </c>
      <c r="G36" s="36">
        <f t="shared" si="0"/>
        <v>351671.57506208995</v>
      </c>
      <c r="H36" s="37"/>
      <c r="I36" s="37">
        <v>12</v>
      </c>
      <c r="J36" s="573">
        <f t="shared" si="1"/>
        <v>4220058.9007450789</v>
      </c>
      <c r="K36" s="226"/>
      <c r="L36" s="11"/>
      <c r="N36" s="227"/>
    </row>
    <row r="37" spans="1:14">
      <c r="A37" s="41">
        <v>1</v>
      </c>
      <c r="B37" s="42">
        <v>102</v>
      </c>
      <c r="C37" s="43" t="s">
        <v>65</v>
      </c>
      <c r="D37" s="620" t="s">
        <v>341</v>
      </c>
      <c r="E37" s="36">
        <f>+E25</f>
        <v>560665.89678265504</v>
      </c>
      <c r="F37" s="36">
        <v>0</v>
      </c>
      <c r="G37" s="36">
        <f t="shared" si="0"/>
        <v>560665.89678265504</v>
      </c>
      <c r="H37" s="37"/>
      <c r="I37" s="37">
        <v>12</v>
      </c>
      <c r="J37" s="573">
        <f t="shared" si="1"/>
        <v>6727990.7613918604</v>
      </c>
      <c r="K37" s="226"/>
      <c r="L37" s="11"/>
      <c r="N37" s="227"/>
    </row>
    <row r="38" spans="1:14">
      <c r="A38" s="41">
        <v>1</v>
      </c>
      <c r="B38" s="42">
        <v>102</v>
      </c>
      <c r="C38" s="43" t="s">
        <v>65</v>
      </c>
      <c r="D38" s="620" t="s">
        <v>1142</v>
      </c>
      <c r="E38" s="36">
        <f>+E32</f>
        <v>357149.59</v>
      </c>
      <c r="F38" s="36">
        <v>0</v>
      </c>
      <c r="G38" s="36">
        <f t="shared" si="0"/>
        <v>357149.59</v>
      </c>
      <c r="H38" s="37"/>
      <c r="I38" s="37">
        <v>12</v>
      </c>
      <c r="J38" s="573">
        <f t="shared" si="1"/>
        <v>4285795.08</v>
      </c>
      <c r="K38" s="226"/>
      <c r="L38" s="11"/>
      <c r="N38" s="227"/>
    </row>
    <row r="39" spans="1:14">
      <c r="A39" s="41">
        <v>1</v>
      </c>
      <c r="B39" s="42">
        <v>102</v>
      </c>
      <c r="C39" s="43" t="s">
        <v>65</v>
      </c>
      <c r="D39" s="620" t="s">
        <v>339</v>
      </c>
      <c r="E39" s="36">
        <f>+E41</f>
        <v>671321.83652849996</v>
      </c>
      <c r="F39" s="36">
        <v>0</v>
      </c>
      <c r="G39" s="36">
        <f t="shared" si="0"/>
        <v>671321.83652849996</v>
      </c>
      <c r="H39" s="37"/>
      <c r="I39" s="37">
        <v>12</v>
      </c>
      <c r="J39" s="573">
        <f t="shared" si="1"/>
        <v>8055862.0383419991</v>
      </c>
      <c r="K39" s="226"/>
      <c r="L39" s="11"/>
    </row>
    <row r="40" spans="1:14">
      <c r="A40" s="41">
        <v>1</v>
      </c>
      <c r="B40" s="42">
        <v>102</v>
      </c>
      <c r="C40" s="43" t="s">
        <v>65</v>
      </c>
      <c r="D40" s="620" t="s">
        <v>340</v>
      </c>
      <c r="E40" s="36">
        <f>+E38</f>
        <v>357149.59</v>
      </c>
      <c r="F40" s="36">
        <v>0</v>
      </c>
      <c r="G40" s="36">
        <f t="shared" si="0"/>
        <v>357149.59</v>
      </c>
      <c r="H40" s="37"/>
      <c r="I40" s="37">
        <v>12</v>
      </c>
      <c r="J40" s="573">
        <f t="shared" si="1"/>
        <v>4285795.08</v>
      </c>
      <c r="K40" s="226"/>
      <c r="L40" s="11"/>
    </row>
    <row r="41" spans="1:14">
      <c r="A41" s="33">
        <v>1</v>
      </c>
      <c r="B41" s="42">
        <v>102</v>
      </c>
      <c r="C41" s="43" t="s">
        <v>65</v>
      </c>
      <c r="D41" s="620" t="s">
        <v>1141</v>
      </c>
      <c r="E41" s="36">
        <f>+E26</f>
        <v>671321.83652849996</v>
      </c>
      <c r="F41" s="36">
        <v>0</v>
      </c>
      <c r="G41" s="36">
        <f t="shared" si="0"/>
        <v>671321.83652849996</v>
      </c>
      <c r="H41" s="37"/>
      <c r="I41" s="37">
        <v>12</v>
      </c>
      <c r="J41" s="573">
        <f t="shared" si="1"/>
        <v>8055862.0383419991</v>
      </c>
      <c r="K41" s="226"/>
      <c r="L41" s="11"/>
    </row>
    <row r="42" spans="1:14">
      <c r="A42" s="33">
        <v>1</v>
      </c>
      <c r="B42" s="42">
        <v>102</v>
      </c>
      <c r="C42" s="43" t="s">
        <v>65</v>
      </c>
      <c r="D42" s="620" t="s">
        <v>1016</v>
      </c>
      <c r="E42" s="36">
        <f>+E40</f>
        <v>357149.59</v>
      </c>
      <c r="F42" s="36">
        <v>0</v>
      </c>
      <c r="G42" s="36">
        <f t="shared" si="0"/>
        <v>357149.59</v>
      </c>
      <c r="H42" s="37"/>
      <c r="I42" s="37">
        <v>12</v>
      </c>
      <c r="J42" s="573">
        <f t="shared" si="1"/>
        <v>4285795.08</v>
      </c>
      <c r="K42" s="226"/>
      <c r="L42" s="11"/>
      <c r="N42" s="227"/>
    </row>
    <row r="43" spans="1:14">
      <c r="A43" s="33">
        <v>1</v>
      </c>
      <c r="B43" s="42">
        <v>102</v>
      </c>
      <c r="C43" s="35" t="s">
        <v>65</v>
      </c>
      <c r="D43" s="620" t="s">
        <v>1026</v>
      </c>
      <c r="E43" s="36">
        <f>+E41</f>
        <v>671321.83652849996</v>
      </c>
      <c r="F43" s="36">
        <v>0</v>
      </c>
      <c r="G43" s="36">
        <f t="shared" si="0"/>
        <v>671321.83652849996</v>
      </c>
      <c r="H43" s="37"/>
      <c r="I43" s="37">
        <v>12</v>
      </c>
      <c r="J43" s="573">
        <f t="shared" si="1"/>
        <v>8055862.0383419991</v>
      </c>
      <c r="K43" s="226"/>
      <c r="L43" s="11"/>
    </row>
    <row r="44" spans="1:14" ht="12.75" thickBot="1">
      <c r="A44" s="252"/>
      <c r="B44" s="37"/>
      <c r="C44" s="40"/>
      <c r="D44" s="34"/>
      <c r="E44" s="36"/>
      <c r="F44" s="36"/>
      <c r="G44" s="36"/>
      <c r="H44" s="37"/>
      <c r="I44" s="37"/>
      <c r="J44" s="38"/>
      <c r="K44" s="226"/>
      <c r="L44" s="11"/>
    </row>
    <row r="45" spans="1:14" ht="12.75" thickTop="1">
      <c r="A45" s="33">
        <f>SUM(A15:A44)</f>
        <v>36</v>
      </c>
      <c r="B45" s="37"/>
      <c r="C45" s="34"/>
      <c r="D45" s="34"/>
      <c r="E45" s="39" t="s">
        <v>71</v>
      </c>
      <c r="F45" s="34"/>
      <c r="G45" s="36"/>
      <c r="H45" s="36"/>
      <c r="I45" s="34"/>
      <c r="J45" s="46">
        <f>SUM(J15:J44)</f>
        <v>232133993.6966747</v>
      </c>
      <c r="K45" s="223">
        <f>+[5]General!$AA$58</f>
        <v>232134001.25418505</v>
      </c>
      <c r="L45" s="44"/>
      <c r="M45" s="223"/>
    </row>
    <row r="46" spans="1:14">
      <c r="A46" s="45"/>
      <c r="B46" s="34"/>
      <c r="D46" s="34"/>
      <c r="E46" s="39"/>
      <c r="F46" s="34"/>
      <c r="G46" s="36"/>
      <c r="H46" s="36"/>
      <c r="I46" s="34"/>
      <c r="J46" s="46"/>
      <c r="K46" s="223">
        <f>+J45-K45</f>
        <v>-7.5575103461742401</v>
      </c>
      <c r="L46" s="44"/>
      <c r="M46" s="223"/>
    </row>
    <row r="47" spans="1:14">
      <c r="A47" s="45"/>
      <c r="B47" s="34"/>
      <c r="D47" s="39" t="s">
        <v>1080</v>
      </c>
      <c r="E47" s="39"/>
      <c r="F47" s="34"/>
      <c r="G47" s="36"/>
      <c r="H47" s="36"/>
      <c r="I47" s="34"/>
      <c r="J47" s="46"/>
      <c r="K47" s="223"/>
      <c r="L47" s="44"/>
      <c r="M47" s="223"/>
    </row>
    <row r="48" spans="1:14">
      <c r="A48" s="33">
        <v>4</v>
      </c>
      <c r="B48" s="34">
        <v>102</v>
      </c>
      <c r="C48" s="11">
        <v>8</v>
      </c>
      <c r="D48" s="620" t="s">
        <v>1170</v>
      </c>
      <c r="E48" s="36">
        <v>318279.62</v>
      </c>
      <c r="F48" s="36">
        <v>0</v>
      </c>
      <c r="G48" s="36">
        <f>+E48</f>
        <v>318279.62</v>
      </c>
      <c r="H48" s="37"/>
      <c r="I48" s="37">
        <v>12</v>
      </c>
      <c r="J48" s="38">
        <f>+G48*I48*A48</f>
        <v>15277421.76</v>
      </c>
      <c r="K48" s="223"/>
      <c r="L48" s="44"/>
      <c r="M48" s="223"/>
    </row>
    <row r="49" spans="1:13">
      <c r="A49" s="33">
        <v>2</v>
      </c>
      <c r="B49" s="34">
        <v>102</v>
      </c>
      <c r="C49" s="11">
        <f>+C48</f>
        <v>8</v>
      </c>
      <c r="D49" s="620" t="s">
        <v>1175</v>
      </c>
      <c r="E49" s="36">
        <v>357149.59</v>
      </c>
      <c r="F49" s="36">
        <v>0</v>
      </c>
      <c r="G49" s="36">
        <f>+E49</f>
        <v>357149.59</v>
      </c>
      <c r="H49" s="37"/>
      <c r="I49" s="37">
        <v>12</v>
      </c>
      <c r="J49" s="38">
        <f>+G49*I49*A49</f>
        <v>8571590.1600000001</v>
      </c>
      <c r="K49" s="223"/>
      <c r="L49" s="44"/>
      <c r="M49" s="223"/>
    </row>
    <row r="50" spans="1:13">
      <c r="A50" s="33">
        <v>1</v>
      </c>
      <c r="B50" s="34">
        <v>102</v>
      </c>
      <c r="C50" s="11">
        <v>8</v>
      </c>
      <c r="D50" s="620" t="s">
        <v>1184</v>
      </c>
      <c r="E50" s="36">
        <v>459057.46</v>
      </c>
      <c r="F50" s="36">
        <v>0</v>
      </c>
      <c r="G50" s="36">
        <f>+E50</f>
        <v>459057.46</v>
      </c>
      <c r="H50" s="37"/>
      <c r="I50" s="37">
        <v>12</v>
      </c>
      <c r="J50" s="38">
        <f>+G50*I50*A50</f>
        <v>5508689.5200000005</v>
      </c>
      <c r="K50" s="223"/>
      <c r="L50" s="44"/>
      <c r="M50" s="223"/>
    </row>
    <row r="51" spans="1:13">
      <c r="A51" s="33"/>
      <c r="B51" s="34"/>
      <c r="D51" s="620"/>
      <c r="E51" s="36"/>
      <c r="F51" s="36"/>
      <c r="G51" s="36"/>
      <c r="H51" s="37"/>
      <c r="I51" s="37"/>
      <c r="J51" s="38"/>
      <c r="K51" s="223"/>
      <c r="L51" s="44"/>
      <c r="M51" s="223"/>
    </row>
    <row r="52" spans="1:13" ht="12.75" thickBot="1">
      <c r="A52" s="485"/>
      <c r="B52" s="34"/>
      <c r="D52" s="34"/>
      <c r="E52" s="39"/>
      <c r="F52" s="34"/>
      <c r="G52" s="36"/>
      <c r="H52" s="36"/>
      <c r="I52" s="34"/>
      <c r="J52" s="46"/>
      <c r="K52" s="223"/>
      <c r="L52" s="44"/>
      <c r="M52" s="223"/>
    </row>
    <row r="53" spans="1:13" ht="12.75" thickTop="1">
      <c r="A53" s="33">
        <f>SUM(A48:A52)</f>
        <v>7</v>
      </c>
      <c r="B53" s="34"/>
      <c r="D53" s="34"/>
      <c r="E53" s="484"/>
      <c r="F53" s="34"/>
      <c r="G53" s="36"/>
      <c r="H53" s="36"/>
      <c r="I53" s="34"/>
      <c r="J53" s="46">
        <f>+J48+J49+J50+J51</f>
        <v>29357701.440000001</v>
      </c>
      <c r="K53" s="223">
        <f>+[5]General!$AA$67</f>
        <v>36085694.879422605</v>
      </c>
      <c r="L53" s="44"/>
      <c r="M53" s="223"/>
    </row>
    <row r="54" spans="1:13" ht="12.75" thickBot="1">
      <c r="A54" s="45"/>
      <c r="B54" s="48"/>
      <c r="C54" s="34"/>
      <c r="D54" s="34"/>
      <c r="E54" s="39"/>
      <c r="F54" s="34"/>
      <c r="G54" s="36"/>
      <c r="H54" s="36"/>
      <c r="I54" s="34"/>
      <c r="J54" s="253"/>
      <c r="K54" s="224"/>
      <c r="L54" s="44"/>
      <c r="M54" s="223"/>
    </row>
    <row r="55" spans="1:13" ht="12.75" thickBot="1">
      <c r="A55" s="49">
        <f>+A45+A53</f>
        <v>43</v>
      </c>
      <c r="B55" s="50" t="s">
        <v>72</v>
      </c>
      <c r="C55" s="51"/>
      <c r="D55" s="51"/>
      <c r="E55" s="51"/>
      <c r="F55" s="51"/>
      <c r="G55" s="51"/>
      <c r="H55" s="51"/>
      <c r="I55" s="51"/>
      <c r="J55" s="52"/>
      <c r="K55" s="223"/>
      <c r="L55" s="44"/>
      <c r="M55" s="223"/>
    </row>
    <row r="56" spans="1:13">
      <c r="A56" s="18"/>
      <c r="B56" s="39"/>
      <c r="C56" s="34"/>
      <c r="D56" s="34"/>
      <c r="E56" s="34"/>
      <c r="F56" s="34"/>
      <c r="G56" s="34"/>
      <c r="H56" s="34"/>
      <c r="I56" s="34"/>
      <c r="J56" s="34"/>
      <c r="K56" s="223"/>
      <c r="L56" s="44"/>
      <c r="M56" s="223"/>
    </row>
    <row r="57" spans="1:13" ht="15.75" thickBot="1">
      <c r="A57" s="53" t="s">
        <v>73</v>
      </c>
      <c r="E57" s="349"/>
      <c r="J57" s="34"/>
      <c r="K57" s="223"/>
    </row>
    <row r="58" spans="1:13" ht="12.75" thickBot="1">
      <c r="A58" s="47"/>
      <c r="I58" s="1062" t="s">
        <v>74</v>
      </c>
      <c r="J58" s="1063"/>
      <c r="K58" s="223"/>
    </row>
    <row r="59" spans="1:13" ht="15.75" customHeight="1">
      <c r="B59" s="1057" t="s">
        <v>1140</v>
      </c>
      <c r="C59" s="1057"/>
      <c r="D59" s="1057"/>
      <c r="E59" s="1057"/>
      <c r="F59" s="1057"/>
      <c r="G59" s="1057"/>
      <c r="H59" s="1057"/>
      <c r="I59" s="1064">
        <f>+'Distribucion Programas I'!F25</f>
        <v>0</v>
      </c>
      <c r="J59" s="1064"/>
      <c r="K59" s="223"/>
    </row>
    <row r="60" spans="1:13" ht="15" customHeight="1">
      <c r="B60" s="54" t="s">
        <v>75</v>
      </c>
      <c r="C60" s="55"/>
      <c r="D60" s="55"/>
      <c r="E60" s="55"/>
      <c r="F60" s="55"/>
      <c r="G60" s="55"/>
      <c r="H60" s="55"/>
      <c r="I60" s="1066">
        <f>+'Distribucion Programas I'!F26</f>
        <v>4500000.0199999996</v>
      </c>
      <c r="J60" s="1067"/>
      <c r="K60" s="225"/>
    </row>
    <row r="61" spans="1:13" ht="15.75" customHeight="1">
      <c r="B61" s="1065" t="s">
        <v>76</v>
      </c>
      <c r="C61" s="1065"/>
      <c r="D61" s="1065"/>
      <c r="E61" s="1065"/>
      <c r="F61" s="1065"/>
      <c r="G61" s="1065"/>
      <c r="H61" s="1065"/>
      <c r="I61" s="1066">
        <f>+'Distribucion Programas I'!F28</f>
        <v>368550.00163799996</v>
      </c>
      <c r="J61" s="1067"/>
      <c r="K61" s="225"/>
    </row>
    <row r="62" spans="1:13" ht="15.75" customHeight="1">
      <c r="B62" s="1057" t="s">
        <v>77</v>
      </c>
      <c r="C62" s="1057"/>
      <c r="D62" s="1057"/>
      <c r="E62" s="1057"/>
      <c r="F62" s="1057"/>
      <c r="G62" s="1057"/>
      <c r="H62" s="1057"/>
      <c r="I62" s="1058">
        <f>SUM(I63:J63)</f>
        <v>0</v>
      </c>
      <c r="J62" s="1058"/>
      <c r="K62" s="225"/>
    </row>
    <row r="63" spans="1:13" ht="15.75" customHeight="1">
      <c r="B63" s="1055" t="s">
        <v>78</v>
      </c>
      <c r="C63" s="1055"/>
      <c r="D63" s="1055"/>
      <c r="E63" s="1055"/>
      <c r="F63" s="1055"/>
      <c r="G63" s="1055"/>
      <c r="H63" s="1055"/>
      <c r="I63" s="1056">
        <v>0</v>
      </c>
      <c r="J63" s="1056"/>
      <c r="K63" s="225"/>
    </row>
    <row r="64" spans="1:13" ht="15.75" customHeight="1">
      <c r="B64" s="56"/>
      <c r="C64" s="56"/>
      <c r="D64" s="56"/>
      <c r="E64" s="56"/>
      <c r="F64" s="56"/>
      <c r="G64" s="56"/>
      <c r="H64" s="56"/>
      <c r="I64" s="57"/>
      <c r="J64" s="57"/>
      <c r="K64" s="225"/>
    </row>
    <row r="65" spans="1:11" ht="15.75" customHeight="1">
      <c r="B65" s="56"/>
      <c r="C65" s="56"/>
      <c r="D65" s="56"/>
      <c r="E65" s="56"/>
      <c r="F65" s="56"/>
      <c r="G65" s="56"/>
      <c r="H65" s="56"/>
      <c r="I65" s="57"/>
      <c r="J65" s="57"/>
      <c r="K65" s="225"/>
    </row>
    <row r="66" spans="1:11" ht="15.75" customHeight="1">
      <c r="A66" s="63" t="s">
        <v>1158</v>
      </c>
      <c r="B66" s="56"/>
      <c r="C66" s="56"/>
      <c r="D66" s="56"/>
      <c r="E66" s="56"/>
      <c r="F66" s="56"/>
      <c r="G66" s="56"/>
      <c r="H66" s="56"/>
      <c r="I66" s="57"/>
      <c r="J66" s="57"/>
      <c r="K66" s="225"/>
    </row>
    <row r="67" spans="1:11" ht="15.75" customHeight="1">
      <c r="A67" s="63" t="s">
        <v>1199</v>
      </c>
      <c r="B67" s="56"/>
      <c r="C67" s="56"/>
      <c r="D67" s="56"/>
      <c r="E67" s="56"/>
      <c r="F67" s="56"/>
      <c r="G67" s="56"/>
      <c r="H67" s="56"/>
      <c r="I67" s="57"/>
      <c r="J67" s="57"/>
      <c r="K67" s="225"/>
    </row>
    <row r="68" spans="1:11" ht="15.75" customHeight="1">
      <c r="B68" s="56"/>
      <c r="C68" s="56"/>
      <c r="D68" s="56"/>
      <c r="E68" s="56"/>
      <c r="F68" s="56"/>
      <c r="G68" s="56"/>
      <c r="H68" s="56"/>
      <c r="I68" s="57"/>
      <c r="J68" s="57"/>
      <c r="K68" s="225"/>
    </row>
    <row r="69" spans="1:11" ht="15.75" customHeight="1">
      <c r="B69" s="56"/>
      <c r="C69" s="56"/>
      <c r="D69" s="56"/>
      <c r="E69" s="491"/>
      <c r="F69" s="56"/>
      <c r="G69" s="56"/>
      <c r="H69" s="56"/>
      <c r="I69" s="57"/>
      <c r="J69" s="57"/>
      <c r="K69" s="225"/>
    </row>
    <row r="70" spans="1:11" ht="15.75" customHeight="1">
      <c r="B70" s="56"/>
      <c r="C70" s="56"/>
      <c r="D70" s="56"/>
      <c r="E70" s="56"/>
      <c r="F70" s="56"/>
      <c r="G70" s="56"/>
      <c r="H70" s="56"/>
      <c r="I70" s="57"/>
      <c r="J70" s="57"/>
      <c r="K70" s="225"/>
    </row>
    <row r="71" spans="1:11" ht="15.75" customHeight="1">
      <c r="B71" s="56"/>
      <c r="C71" s="56"/>
      <c r="D71" s="56"/>
      <c r="E71" s="56"/>
      <c r="F71" s="56"/>
      <c r="G71" s="56"/>
      <c r="H71" s="56"/>
      <c r="I71" s="57"/>
      <c r="J71" s="57"/>
      <c r="K71" s="225"/>
    </row>
    <row r="72" spans="1:11" ht="15.75" customHeight="1">
      <c r="B72" s="56"/>
      <c r="C72" s="56"/>
      <c r="D72" s="56"/>
      <c r="E72" s="56"/>
      <c r="F72" s="56"/>
      <c r="G72" s="56"/>
      <c r="H72" s="56"/>
      <c r="I72" s="57"/>
      <c r="J72" s="57"/>
      <c r="K72" s="225"/>
    </row>
    <row r="73" spans="1:11" ht="15.75" customHeight="1">
      <c r="B73" s="56"/>
      <c r="C73" s="56"/>
      <c r="D73" s="56"/>
      <c r="E73" s="56"/>
      <c r="F73" s="56"/>
      <c r="G73" s="56"/>
      <c r="H73" s="56"/>
      <c r="I73" s="57"/>
      <c r="J73" s="57"/>
      <c r="K73" s="225"/>
    </row>
    <row r="74" spans="1:11" ht="15.75" customHeight="1">
      <c r="B74" s="56"/>
      <c r="C74" s="56"/>
      <c r="D74" s="56"/>
      <c r="E74" s="56"/>
      <c r="F74" s="56"/>
      <c r="G74" s="56"/>
      <c r="H74" s="56"/>
      <c r="I74" s="57"/>
      <c r="J74" s="57"/>
      <c r="K74" s="225"/>
    </row>
    <row r="75" spans="1:11">
      <c r="B75" s="56"/>
      <c r="C75" s="56"/>
      <c r="D75" s="56"/>
      <c r="E75" s="56"/>
      <c r="F75" s="56"/>
      <c r="G75" s="56"/>
      <c r="H75" s="56"/>
      <c r="I75" s="57"/>
      <c r="J75" s="57"/>
    </row>
    <row r="76" spans="1:11">
      <c r="B76" s="56"/>
      <c r="C76" s="56"/>
      <c r="D76" s="56"/>
      <c r="E76" s="56"/>
      <c r="F76" s="56"/>
      <c r="G76" s="56"/>
      <c r="H76" s="56"/>
      <c r="I76" s="57"/>
      <c r="J76" s="57"/>
    </row>
    <row r="77" spans="1:11" ht="12.75">
      <c r="A77" s="58"/>
      <c r="B77" s="56"/>
      <c r="C77" s="56"/>
      <c r="D77" s="56"/>
      <c r="E77" s="56"/>
      <c r="F77" s="56"/>
      <c r="G77" s="56"/>
      <c r="H77" s="56"/>
      <c r="I77" s="57"/>
      <c r="J77" s="57"/>
    </row>
    <row r="78" spans="1:11" ht="12.75">
      <c r="A78" s="58"/>
      <c r="B78" s="56"/>
      <c r="C78" s="56"/>
      <c r="D78" s="56"/>
      <c r="E78" s="56"/>
      <c r="F78" s="56"/>
      <c r="G78" s="56"/>
      <c r="H78" s="56"/>
      <c r="I78" s="57"/>
      <c r="J78" s="57"/>
    </row>
  </sheetData>
  <mergeCells count="15">
    <mergeCell ref="A2:J2"/>
    <mergeCell ref="A3:J3"/>
    <mergeCell ref="A4:J4"/>
    <mergeCell ref="A5:J5"/>
    <mergeCell ref="I60:J60"/>
    <mergeCell ref="B63:H63"/>
    <mergeCell ref="I63:J63"/>
    <mergeCell ref="B62:H62"/>
    <mergeCell ref="I62:J62"/>
    <mergeCell ref="A7:A10"/>
    <mergeCell ref="I58:J58"/>
    <mergeCell ref="B59:H59"/>
    <mergeCell ref="I59:J59"/>
    <mergeCell ref="B61:H61"/>
    <mergeCell ref="I61:J61"/>
  </mergeCells>
  <phoneticPr fontId="3" type="noConversion"/>
  <pageMargins left="0.19685039370078741" right="0.19685039370078741" top="0.39370078740157483" bottom="0.39370078740157483" header="0" footer="0"/>
  <pageSetup scale="85" orientation="portrait" horizontalDpi="4294967294" verticalDpi="144" r:id="rId1"/>
  <headerFooter alignWithMargins="0">
    <oddFooter>&amp;L&amp;8&amp;Z&amp;F</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M102"/>
  <sheetViews>
    <sheetView workbookViewId="0">
      <selection activeCell="A4" sqref="A4:J4"/>
    </sheetView>
  </sheetViews>
  <sheetFormatPr baseColWidth="10" defaultColWidth="11.5703125" defaultRowHeight="12"/>
  <cols>
    <col min="1" max="1" width="7.7109375" style="11" customWidth="1"/>
    <col min="2" max="3" width="7.5703125" style="11" customWidth="1"/>
    <col min="4" max="4" width="33.28515625" style="11" customWidth="1"/>
    <col min="5" max="5" width="12.5703125" style="11" customWidth="1"/>
    <col min="6" max="6" width="11.42578125" style="11" customWidth="1"/>
    <col min="7" max="7" width="11.5703125" style="11" customWidth="1"/>
    <col min="8" max="8" width="7.85546875" style="11" customWidth="1"/>
    <col min="9" max="9" width="6.7109375" style="11" customWidth="1"/>
    <col min="10" max="10" width="13.28515625" style="11" customWidth="1"/>
    <col min="11" max="11" width="15.7109375" style="187" customWidth="1"/>
    <col min="12" max="12" width="2.5703125" style="13" customWidth="1"/>
    <col min="13" max="13" width="17" style="11" customWidth="1"/>
    <col min="14" max="16384" width="11.5703125" style="11"/>
  </cols>
  <sheetData>
    <row r="1" spans="1:13" customFormat="1" ht="12.75">
      <c r="A1" s="66"/>
      <c r="B1" s="10"/>
      <c r="C1" s="10"/>
      <c r="D1" s="10"/>
      <c r="E1" s="10"/>
      <c r="F1" s="10"/>
      <c r="G1" s="10"/>
      <c r="H1" s="10"/>
      <c r="I1" s="10"/>
      <c r="J1" s="237"/>
      <c r="K1" s="396"/>
      <c r="L1" s="10"/>
    </row>
    <row r="2" spans="1:13" customFormat="1" ht="12.75">
      <c r="A2" s="1016" t="s">
        <v>189</v>
      </c>
      <c r="B2" s="1016"/>
      <c r="C2" s="1016"/>
      <c r="D2" s="1016"/>
      <c r="E2" s="1016"/>
      <c r="F2" s="1016"/>
      <c r="G2" s="1016"/>
      <c r="H2" s="1016"/>
      <c r="I2" s="1016"/>
      <c r="J2" s="1016"/>
      <c r="K2" s="396"/>
      <c r="L2" s="10"/>
    </row>
    <row r="3" spans="1:13" customFormat="1" ht="12.75">
      <c r="A3" s="1016" t="s">
        <v>1197</v>
      </c>
      <c r="B3" s="1016"/>
      <c r="C3" s="1016"/>
      <c r="D3" s="1016"/>
      <c r="E3" s="1016"/>
      <c r="F3" s="1016"/>
      <c r="G3" s="1016"/>
      <c r="H3" s="1016"/>
      <c r="I3" s="1016"/>
      <c r="J3" s="1016"/>
      <c r="K3" s="396"/>
      <c r="L3" s="10"/>
    </row>
    <row r="4" spans="1:13" ht="12.75">
      <c r="A4" s="1016" t="s">
        <v>42</v>
      </c>
      <c r="B4" s="1016"/>
      <c r="C4" s="1016"/>
      <c r="D4" s="1016"/>
      <c r="E4" s="1016"/>
      <c r="F4" s="1016"/>
      <c r="G4" s="1016"/>
      <c r="H4" s="1016"/>
      <c r="I4" s="1016"/>
      <c r="J4" s="1016"/>
      <c r="K4" s="222"/>
      <c r="L4" s="12"/>
    </row>
    <row r="5" spans="1:13" ht="12.75">
      <c r="A5" s="1016" t="s">
        <v>43</v>
      </c>
      <c r="B5" s="1016"/>
      <c r="C5" s="1016"/>
      <c r="D5" s="1016"/>
      <c r="E5" s="1016"/>
      <c r="F5" s="1016"/>
      <c r="G5" s="1016"/>
      <c r="H5" s="1016"/>
      <c r="I5" s="1016"/>
      <c r="J5" s="1016"/>
    </row>
    <row r="6" spans="1:13" ht="12.75">
      <c r="A6" s="66"/>
    </row>
    <row r="7" spans="1:13" ht="12.75" customHeight="1">
      <c r="A7" s="1059" t="s">
        <v>44</v>
      </c>
      <c r="B7" s="14" t="s">
        <v>45</v>
      </c>
      <c r="C7" s="15"/>
      <c r="D7" s="16"/>
      <c r="E7" s="17" t="s">
        <v>46</v>
      </c>
      <c r="F7" s="17" t="s">
        <v>47</v>
      </c>
      <c r="G7" s="14" t="s">
        <v>48</v>
      </c>
      <c r="H7" s="17" t="s">
        <v>45</v>
      </c>
      <c r="I7" s="14" t="s">
        <v>49</v>
      </c>
      <c r="J7" s="17" t="s">
        <v>953</v>
      </c>
      <c r="L7" s="11"/>
    </row>
    <row r="8" spans="1:13" ht="12" customHeight="1">
      <c r="A8" s="1060"/>
      <c r="B8" s="18" t="s">
        <v>50</v>
      </c>
      <c r="C8" s="19" t="s">
        <v>51</v>
      </c>
      <c r="D8" s="20" t="s">
        <v>52</v>
      </c>
      <c r="E8" s="21" t="s">
        <v>53</v>
      </c>
      <c r="F8" s="21" t="s">
        <v>54</v>
      </c>
      <c r="G8" s="18" t="s">
        <v>53</v>
      </c>
      <c r="H8" s="21" t="s">
        <v>375</v>
      </c>
      <c r="I8" s="18">
        <v>0</v>
      </c>
      <c r="J8" s="21" t="s">
        <v>56</v>
      </c>
      <c r="L8" s="11"/>
    </row>
    <row r="9" spans="1:13" ht="12" customHeight="1">
      <c r="A9" s="1060"/>
      <c r="B9" s="18"/>
      <c r="C9" s="20" t="s">
        <v>57</v>
      </c>
      <c r="D9" s="20" t="s">
        <v>58</v>
      </c>
      <c r="E9" s="21" t="s">
        <v>50</v>
      </c>
      <c r="F9" s="21" t="s">
        <v>53</v>
      </c>
      <c r="G9" s="18" t="s">
        <v>375</v>
      </c>
      <c r="H9" s="21" t="s">
        <v>376</v>
      </c>
      <c r="I9" s="18" t="s">
        <v>378</v>
      </c>
      <c r="J9" s="21" t="s">
        <v>61</v>
      </c>
      <c r="L9" s="11"/>
    </row>
    <row r="10" spans="1:13" ht="12" customHeight="1">
      <c r="A10" s="1061"/>
      <c r="B10" s="22"/>
      <c r="C10" s="23"/>
      <c r="D10" s="24"/>
      <c r="E10" s="25"/>
      <c r="F10" s="26" t="s">
        <v>62</v>
      </c>
      <c r="G10" s="22" t="s">
        <v>379</v>
      </c>
      <c r="H10" s="25"/>
      <c r="I10" s="22" t="s">
        <v>377</v>
      </c>
      <c r="J10" s="21"/>
      <c r="L10" s="11"/>
    </row>
    <row r="11" spans="1:13">
      <c r="A11" s="27"/>
      <c r="B11" s="28"/>
      <c r="C11" s="29"/>
      <c r="D11" s="28"/>
      <c r="E11" s="28"/>
      <c r="F11" s="28"/>
      <c r="G11" s="30"/>
      <c r="H11" s="31"/>
      <c r="I11" s="31"/>
      <c r="J11" s="32"/>
      <c r="L11" s="11"/>
    </row>
    <row r="12" spans="1:13">
      <c r="A12" s="33"/>
      <c r="B12" s="34"/>
      <c r="D12" s="34"/>
      <c r="E12" s="39"/>
      <c r="F12" s="34"/>
      <c r="G12" s="36"/>
      <c r="H12" s="36"/>
      <c r="I12" s="34"/>
      <c r="J12" s="45"/>
      <c r="K12" s="224"/>
      <c r="L12" s="44"/>
      <c r="M12" s="34"/>
    </row>
    <row r="13" spans="1:13">
      <c r="A13" s="33"/>
      <c r="B13" s="34"/>
      <c r="D13" s="39" t="s">
        <v>63</v>
      </c>
      <c r="E13" s="39"/>
      <c r="F13" s="223"/>
      <c r="G13" s="36"/>
      <c r="H13" s="36"/>
      <c r="I13" s="34"/>
      <c r="J13" s="45"/>
      <c r="K13" s="224"/>
      <c r="L13" s="44"/>
      <c r="M13" s="34"/>
    </row>
    <row r="14" spans="1:13">
      <c r="A14" s="33"/>
      <c r="B14" s="34"/>
      <c r="D14" s="34"/>
      <c r="E14" s="39"/>
      <c r="F14" s="34"/>
      <c r="G14" s="36"/>
      <c r="H14" s="36"/>
      <c r="I14" s="34"/>
      <c r="J14" s="45"/>
      <c r="K14" s="224"/>
      <c r="L14" s="44"/>
      <c r="M14" s="34"/>
    </row>
    <row r="15" spans="1:13">
      <c r="A15" s="37">
        <v>1</v>
      </c>
      <c r="B15" s="254">
        <v>105</v>
      </c>
      <c r="C15" s="11">
        <v>8</v>
      </c>
      <c r="D15" s="489" t="s">
        <v>1143</v>
      </c>
      <c r="E15" s="223">
        <f>+[5]DGV!$K$10</f>
        <v>671321.83652849996</v>
      </c>
      <c r="F15" s="57">
        <v>0</v>
      </c>
      <c r="G15" s="36">
        <f>+E15</f>
        <v>671321.83652849996</v>
      </c>
      <c r="H15" s="37">
        <v>105</v>
      </c>
      <c r="I15" s="34">
        <v>12</v>
      </c>
      <c r="J15" s="38">
        <f>+G15*I15</f>
        <v>8055862.0383419991</v>
      </c>
      <c r="K15" s="224"/>
      <c r="L15" s="44"/>
      <c r="M15" s="192"/>
    </row>
    <row r="16" spans="1:13">
      <c r="A16" s="37">
        <v>1</v>
      </c>
      <c r="B16" s="254">
        <v>105</v>
      </c>
      <c r="C16" s="11">
        <v>8</v>
      </c>
      <c r="D16" s="489" t="s">
        <v>1144</v>
      </c>
      <c r="E16" s="223">
        <f>+[5]DGV!$K$11</f>
        <v>671321.83652849996</v>
      </c>
      <c r="F16" s="57">
        <v>0</v>
      </c>
      <c r="G16" s="36">
        <f t="shared" ref="G16:G25" si="0">+E16</f>
        <v>671321.83652849996</v>
      </c>
      <c r="H16" s="37">
        <v>105</v>
      </c>
      <c r="I16" s="34">
        <v>12</v>
      </c>
      <c r="J16" s="38">
        <f t="shared" ref="J16:J25" si="1">+G16*I16</f>
        <v>8055862.0383419991</v>
      </c>
      <c r="K16" s="224"/>
      <c r="L16" s="44"/>
      <c r="M16" s="192"/>
    </row>
    <row r="17" spans="1:13">
      <c r="A17" s="37">
        <v>1</v>
      </c>
      <c r="B17" s="254">
        <v>107</v>
      </c>
      <c r="C17" s="11">
        <v>8</v>
      </c>
      <c r="D17" s="489" t="s">
        <v>374</v>
      </c>
      <c r="E17" s="223">
        <f>+[5]DGV!$K$13</f>
        <v>459057.36999387003</v>
      </c>
      <c r="F17" s="57">
        <v>0</v>
      </c>
      <c r="G17" s="36">
        <f t="shared" si="0"/>
        <v>459057.36999387003</v>
      </c>
      <c r="H17" s="37">
        <v>107</v>
      </c>
      <c r="I17" s="34">
        <v>12</v>
      </c>
      <c r="J17" s="38">
        <f t="shared" si="1"/>
        <v>5508688.4399264399</v>
      </c>
      <c r="K17" s="224"/>
      <c r="L17" s="44"/>
      <c r="M17" s="192"/>
    </row>
    <row r="18" spans="1:13" ht="20.25" customHeight="1">
      <c r="A18" s="37">
        <v>1</v>
      </c>
      <c r="B18" s="254">
        <v>106</v>
      </c>
      <c r="C18" s="11">
        <v>8</v>
      </c>
      <c r="D18" s="627" t="s">
        <v>1193</v>
      </c>
      <c r="E18" s="223">
        <f>+[5]DGV!$K$15</f>
        <v>671321.83652849996</v>
      </c>
      <c r="F18" s="57">
        <v>0</v>
      </c>
      <c r="G18" s="36">
        <f t="shared" si="0"/>
        <v>671321.83652849996</v>
      </c>
      <c r="H18" s="37">
        <v>106</v>
      </c>
      <c r="I18" s="34">
        <v>12</v>
      </c>
      <c r="J18" s="38">
        <f t="shared" si="1"/>
        <v>8055862.0383419991</v>
      </c>
      <c r="K18" s="224"/>
      <c r="L18" s="44"/>
      <c r="M18" s="192"/>
    </row>
    <row r="19" spans="1:13">
      <c r="A19" s="37">
        <v>1</v>
      </c>
      <c r="B19" s="254">
        <v>104</v>
      </c>
      <c r="C19" s="11">
        <v>8</v>
      </c>
      <c r="D19" s="489" t="s">
        <v>373</v>
      </c>
      <c r="E19" s="223">
        <f>+E22</f>
        <v>373907.85314987099</v>
      </c>
      <c r="F19" s="57">
        <v>0</v>
      </c>
      <c r="G19" s="36">
        <f t="shared" si="0"/>
        <v>373907.85314987099</v>
      </c>
      <c r="H19" s="37">
        <v>104</v>
      </c>
      <c r="I19" s="34">
        <v>12</v>
      </c>
      <c r="J19" s="38">
        <f t="shared" si="1"/>
        <v>4486894.2377984524</v>
      </c>
      <c r="K19" s="284"/>
      <c r="L19" s="44"/>
      <c r="M19" s="192"/>
    </row>
    <row r="20" spans="1:13">
      <c r="A20" s="37">
        <v>1</v>
      </c>
      <c r="B20" s="254">
        <v>104</v>
      </c>
      <c r="C20" s="11">
        <v>8</v>
      </c>
      <c r="D20" s="489" t="s">
        <v>1176</v>
      </c>
      <c r="E20" s="223">
        <v>560665.9</v>
      </c>
      <c r="F20" s="57">
        <v>0</v>
      </c>
      <c r="G20" s="36">
        <f t="shared" ref="G20" si="2">+E20</f>
        <v>560665.9</v>
      </c>
      <c r="H20" s="37">
        <v>104</v>
      </c>
      <c r="I20" s="34">
        <v>12</v>
      </c>
      <c r="J20" s="38">
        <f t="shared" ref="J20" si="3">+G20*I20</f>
        <v>6727990.8000000007</v>
      </c>
      <c r="K20" s="224"/>
      <c r="L20" s="44"/>
      <c r="M20" s="192"/>
    </row>
    <row r="21" spans="1:13">
      <c r="A21" s="37">
        <v>9</v>
      </c>
      <c r="B21" s="254">
        <v>102</v>
      </c>
      <c r="C21" s="11">
        <v>8</v>
      </c>
      <c r="D21" s="489" t="s">
        <v>502</v>
      </c>
      <c r="E21" s="223">
        <f>+[5]DGV!$K$18*9</f>
        <v>3720975.0166698298</v>
      </c>
      <c r="F21" s="57">
        <v>0</v>
      </c>
      <c r="G21" s="36">
        <f t="shared" si="0"/>
        <v>3720975.0166698298</v>
      </c>
      <c r="H21" s="37">
        <v>102</v>
      </c>
      <c r="I21" s="34">
        <v>12</v>
      </c>
      <c r="J21" s="38">
        <f t="shared" si="1"/>
        <v>44651700.200037956</v>
      </c>
      <c r="K21" s="224"/>
      <c r="L21" s="44"/>
      <c r="M21" s="618"/>
    </row>
    <row r="22" spans="1:13">
      <c r="A22" s="33">
        <v>1</v>
      </c>
      <c r="B22" s="37">
        <v>102</v>
      </c>
      <c r="C22" s="11">
        <v>8</v>
      </c>
      <c r="D22" s="489" t="s">
        <v>380</v>
      </c>
      <c r="E22" s="223">
        <f>+[5]DGV!$K$14</f>
        <v>373907.85314987099</v>
      </c>
      <c r="F22" s="57">
        <v>0</v>
      </c>
      <c r="G22" s="36">
        <f t="shared" si="0"/>
        <v>373907.85314987099</v>
      </c>
      <c r="H22" s="37">
        <v>102</v>
      </c>
      <c r="I22" s="34">
        <v>12</v>
      </c>
      <c r="J22" s="38">
        <f t="shared" si="1"/>
        <v>4486894.2377984524</v>
      </c>
      <c r="K22" s="224"/>
      <c r="L22" s="44"/>
      <c r="M22" s="619"/>
    </row>
    <row r="23" spans="1:13">
      <c r="A23" s="33">
        <v>1</v>
      </c>
      <c r="B23" s="37">
        <v>102</v>
      </c>
      <c r="C23" s="11">
        <v>8</v>
      </c>
      <c r="D23" s="489" t="s">
        <v>380</v>
      </c>
      <c r="E23" s="223">
        <f>+[5]DGV!$K$17</f>
        <v>318279.61594442994</v>
      </c>
      <c r="F23" s="57">
        <v>0</v>
      </c>
      <c r="G23" s="36">
        <f>+E23</f>
        <v>318279.61594442994</v>
      </c>
      <c r="H23" s="37">
        <v>102</v>
      </c>
      <c r="I23" s="34">
        <v>12</v>
      </c>
      <c r="J23" s="38">
        <f t="shared" si="1"/>
        <v>3819355.3913331591</v>
      </c>
      <c r="K23" s="224"/>
      <c r="L23" s="44"/>
      <c r="M23" s="619"/>
    </row>
    <row r="24" spans="1:13">
      <c r="A24" s="473">
        <v>1</v>
      </c>
      <c r="B24" s="37">
        <v>102</v>
      </c>
      <c r="C24" s="11">
        <v>8</v>
      </c>
      <c r="D24" s="489" t="s">
        <v>1017</v>
      </c>
      <c r="E24" s="223">
        <f>+[5]DGV!$K$21</f>
        <v>459057.36999387003</v>
      </c>
      <c r="F24" s="57">
        <v>0</v>
      </c>
      <c r="G24" s="36">
        <f t="shared" si="0"/>
        <v>459057.36999387003</v>
      </c>
      <c r="H24" s="37">
        <v>102</v>
      </c>
      <c r="I24" s="34">
        <v>12</v>
      </c>
      <c r="J24" s="38">
        <f t="shared" si="1"/>
        <v>5508688.4399264399</v>
      </c>
      <c r="K24" s="224"/>
      <c r="L24" s="44"/>
      <c r="M24" s="619"/>
    </row>
    <row r="25" spans="1:13">
      <c r="A25" s="473">
        <v>1</v>
      </c>
      <c r="B25" s="42">
        <v>101</v>
      </c>
      <c r="C25" s="144" t="s">
        <v>65</v>
      </c>
      <c r="D25" s="489" t="s">
        <v>342</v>
      </c>
      <c r="E25" s="223">
        <f>+E23</f>
        <v>318279.61594442994</v>
      </c>
      <c r="F25" s="57">
        <v>0</v>
      </c>
      <c r="G25" s="36">
        <f t="shared" si="0"/>
        <v>318279.61594442994</v>
      </c>
      <c r="H25" s="37">
        <v>102</v>
      </c>
      <c r="I25" s="34">
        <v>12</v>
      </c>
      <c r="J25" s="38">
        <f t="shared" si="1"/>
        <v>3819355.3913331591</v>
      </c>
      <c r="K25" s="224"/>
      <c r="L25" s="44"/>
      <c r="M25" s="619"/>
    </row>
    <row r="26" spans="1:13">
      <c r="A26" s="473">
        <v>4</v>
      </c>
      <c r="B26" s="42">
        <v>101</v>
      </c>
      <c r="C26" s="144">
        <v>8</v>
      </c>
      <c r="D26" s="489" t="s">
        <v>1170</v>
      </c>
      <c r="E26" s="223">
        <f>+E25*4</f>
        <v>1273118.4637777198</v>
      </c>
      <c r="F26" s="57">
        <v>0</v>
      </c>
      <c r="G26" s="36">
        <f t="shared" ref="G26" si="4">+E26</f>
        <v>1273118.4637777198</v>
      </c>
      <c r="H26" s="37">
        <v>102</v>
      </c>
      <c r="I26" s="34">
        <v>12</v>
      </c>
      <c r="J26" s="38">
        <f>+G26*I26</f>
        <v>15277421.565332636</v>
      </c>
      <c r="K26" s="224"/>
      <c r="L26" s="44"/>
      <c r="M26" s="618"/>
    </row>
    <row r="27" spans="1:13" ht="12.75" thickBot="1">
      <c r="A27" s="397"/>
      <c r="B27" s="37"/>
      <c r="D27" s="73"/>
      <c r="E27" s="223"/>
      <c r="F27" s="57"/>
      <c r="G27" s="36"/>
      <c r="H27" s="37"/>
      <c r="I27" s="34"/>
      <c r="J27" s="38"/>
      <c r="K27" s="224"/>
      <c r="L27" s="44"/>
      <c r="M27" s="620"/>
    </row>
    <row r="28" spans="1:13" ht="12.75" thickTop="1">
      <c r="A28" s="33">
        <f>SUM(A15:A27)</f>
        <v>23</v>
      </c>
      <c r="B28" s="34"/>
      <c r="D28" s="34"/>
      <c r="E28" s="39"/>
      <c r="F28" s="34"/>
      <c r="G28" s="36"/>
      <c r="H28" s="36"/>
      <c r="I28" s="34"/>
      <c r="J28" s="38"/>
      <c r="K28" s="224"/>
      <c r="L28" s="44"/>
      <c r="M28" s="620"/>
    </row>
    <row r="29" spans="1:13">
      <c r="A29" s="45"/>
      <c r="B29" s="34"/>
      <c r="D29" s="39" t="s">
        <v>372</v>
      </c>
      <c r="E29" s="39"/>
      <c r="F29" s="34"/>
      <c r="G29" s="36"/>
      <c r="H29" s="36"/>
      <c r="I29" s="34"/>
      <c r="J29" s="46">
        <f>SUM(J15:J28)</f>
        <v>118454574.81851271</v>
      </c>
      <c r="K29" s="224">
        <f>+[5]DGV!$AA$31</f>
        <v>118454574.97538161</v>
      </c>
      <c r="L29" s="44"/>
      <c r="M29" s="223"/>
    </row>
    <row r="30" spans="1:13">
      <c r="A30" s="45"/>
      <c r="B30" s="34"/>
      <c r="D30" s="39"/>
      <c r="E30" s="39"/>
      <c r="F30" s="34"/>
      <c r="G30" s="36"/>
      <c r="H30" s="36"/>
      <c r="I30" s="34"/>
      <c r="J30" s="46"/>
      <c r="K30" s="224">
        <f>+J29-K29</f>
        <v>-0.15686890482902527</v>
      </c>
      <c r="L30" s="44"/>
      <c r="M30" s="223"/>
    </row>
    <row r="31" spans="1:13">
      <c r="A31" s="45"/>
      <c r="B31" s="34"/>
      <c r="D31" s="34"/>
      <c r="E31" s="39"/>
      <c r="F31" s="34"/>
      <c r="G31" s="36"/>
      <c r="H31" s="36"/>
      <c r="I31" s="34"/>
      <c r="J31" s="46"/>
      <c r="K31" s="224"/>
      <c r="L31" s="44"/>
      <c r="M31" s="223"/>
    </row>
    <row r="32" spans="1:13">
      <c r="A32" s="473">
        <v>6</v>
      </c>
      <c r="B32" s="42">
        <v>101</v>
      </c>
      <c r="C32" s="144">
        <v>8</v>
      </c>
      <c r="D32" s="620" t="s">
        <v>1185</v>
      </c>
      <c r="E32" s="223">
        <f>+[5]DGV!$K$24</f>
        <v>413441.66851886996</v>
      </c>
      <c r="F32" s="57">
        <v>0</v>
      </c>
      <c r="G32" s="36">
        <f t="shared" ref="G32" si="5">+E32</f>
        <v>413441.66851886996</v>
      </c>
      <c r="H32" s="37">
        <v>102</v>
      </c>
      <c r="I32" s="34">
        <v>12</v>
      </c>
      <c r="J32" s="38">
        <f>+A32*E32*I32</f>
        <v>29767800.133358639</v>
      </c>
      <c r="K32" s="224"/>
      <c r="L32" s="44"/>
      <c r="M32" s="223"/>
    </row>
    <row r="33" spans="1:13">
      <c r="A33" s="473">
        <v>8</v>
      </c>
      <c r="B33" s="42">
        <v>101</v>
      </c>
      <c r="C33" s="144">
        <v>8</v>
      </c>
      <c r="D33" s="620" t="s">
        <v>1170</v>
      </c>
      <c r="E33" s="223">
        <f>+[5]DGV!$K$39/8</f>
        <v>318279.62</v>
      </c>
      <c r="F33" s="57">
        <v>0</v>
      </c>
      <c r="G33" s="36">
        <f t="shared" ref="G33:G34" si="6">+E33</f>
        <v>318279.62</v>
      </c>
      <c r="H33" s="37">
        <v>102</v>
      </c>
      <c r="I33" s="34">
        <v>12</v>
      </c>
      <c r="J33" s="38">
        <f t="shared" ref="J33:J34" si="7">+A33*E33*I33</f>
        <v>30554843.52</v>
      </c>
      <c r="K33" s="224"/>
      <c r="L33" s="44"/>
      <c r="M33" s="223"/>
    </row>
    <row r="34" spans="1:13">
      <c r="A34" s="473">
        <v>3</v>
      </c>
      <c r="B34" s="42">
        <v>101</v>
      </c>
      <c r="C34" s="144">
        <v>8</v>
      </c>
      <c r="D34" s="620" t="s">
        <v>1186</v>
      </c>
      <c r="E34" s="223">
        <f>+[5]DGV!$K$40/3</f>
        <v>373907.84999999992</v>
      </c>
      <c r="F34" s="57">
        <v>0</v>
      </c>
      <c r="G34" s="36">
        <f t="shared" si="6"/>
        <v>373907.84999999992</v>
      </c>
      <c r="H34" s="37">
        <v>102</v>
      </c>
      <c r="I34" s="34">
        <v>12</v>
      </c>
      <c r="J34" s="38">
        <f t="shared" si="7"/>
        <v>13460682.599999998</v>
      </c>
      <c r="K34" s="224"/>
      <c r="L34" s="44"/>
      <c r="M34" s="223"/>
    </row>
    <row r="35" spans="1:13">
      <c r="A35" s="473">
        <v>1</v>
      </c>
      <c r="B35" s="42">
        <v>101</v>
      </c>
      <c r="C35" s="144">
        <v>8</v>
      </c>
      <c r="D35" s="620" t="s">
        <v>1188</v>
      </c>
      <c r="E35" s="223">
        <f>+[5]DGV!$K$39/8</f>
        <v>318279.62</v>
      </c>
      <c r="F35" s="57">
        <v>0</v>
      </c>
      <c r="G35" s="36">
        <f t="shared" ref="G35" si="8">+E35</f>
        <v>318279.62</v>
      </c>
      <c r="H35" s="37">
        <v>102</v>
      </c>
      <c r="I35" s="34">
        <v>12</v>
      </c>
      <c r="J35" s="38">
        <f t="shared" ref="J35" si="9">+A35*E35*I35</f>
        <v>3819355.44</v>
      </c>
      <c r="K35" s="224"/>
      <c r="L35" s="44"/>
      <c r="M35" s="223"/>
    </row>
    <row r="36" spans="1:13" ht="12.75" thickBot="1">
      <c r="A36" s="397"/>
      <c r="B36" s="34"/>
      <c r="D36" s="39"/>
      <c r="E36" s="39"/>
      <c r="F36" s="34"/>
      <c r="G36" s="36"/>
      <c r="H36" s="36"/>
      <c r="I36" s="34"/>
      <c r="J36" s="38"/>
      <c r="K36" s="224"/>
      <c r="L36" s="44"/>
      <c r="M36" s="223"/>
    </row>
    <row r="37" spans="1:13" ht="12.75" thickTop="1">
      <c r="A37" s="33">
        <f>SUM(A32:A36)</f>
        <v>18</v>
      </c>
      <c r="B37" s="34"/>
      <c r="D37" s="39" t="s">
        <v>372</v>
      </c>
      <c r="E37" s="39"/>
      <c r="F37" s="34"/>
      <c r="G37" s="36"/>
      <c r="H37" s="36"/>
      <c r="I37" s="34"/>
      <c r="J37" s="46">
        <f>SUM(J32:J36)</f>
        <v>77602681.69335863</v>
      </c>
      <c r="K37" s="224">
        <f>+[5]DGV!$AA$43</f>
        <v>73783326.253358632</v>
      </c>
      <c r="L37" s="44"/>
      <c r="M37" s="223"/>
    </row>
    <row r="38" spans="1:13">
      <c r="A38" s="45"/>
      <c r="B38" s="34"/>
      <c r="D38" s="39"/>
      <c r="E38" s="39"/>
      <c r="F38" s="34"/>
      <c r="G38" s="36"/>
      <c r="H38" s="36"/>
      <c r="I38" s="34"/>
      <c r="J38" s="46"/>
      <c r="K38" s="224">
        <f>+K37-J37</f>
        <v>-3819355.4399999976</v>
      </c>
      <c r="L38" s="44"/>
      <c r="M38" s="223"/>
    </row>
    <row r="39" spans="1:13" ht="12.75" thickBot="1">
      <c r="A39" s="45"/>
      <c r="B39" s="48"/>
      <c r="C39" s="34"/>
      <c r="D39" s="34"/>
      <c r="E39" s="284"/>
      <c r="F39" s="34"/>
      <c r="G39" s="36"/>
      <c r="H39" s="36"/>
      <c r="I39" s="34"/>
      <c r="J39" s="253"/>
      <c r="K39" s="224"/>
      <c r="L39" s="44"/>
      <c r="M39" s="223"/>
    </row>
    <row r="40" spans="1:13" ht="12.75" thickBot="1">
      <c r="A40" s="49">
        <f>+A28+A37</f>
        <v>41</v>
      </c>
      <c r="B40" s="50" t="s">
        <v>72</v>
      </c>
      <c r="C40" s="51"/>
      <c r="D40" s="51"/>
      <c r="E40" s="51"/>
      <c r="F40" s="51"/>
      <c r="G40" s="51"/>
      <c r="H40" s="51"/>
      <c r="I40" s="51"/>
      <c r="J40" s="52"/>
      <c r="K40" s="223"/>
      <c r="L40" s="44"/>
      <c r="M40" s="223"/>
    </row>
    <row r="41" spans="1:13">
      <c r="A41" s="18"/>
      <c r="B41" s="39"/>
      <c r="C41" s="34"/>
      <c r="D41" s="34"/>
      <c r="E41" s="34"/>
      <c r="F41" s="34"/>
      <c r="G41" s="34"/>
      <c r="H41" s="34"/>
      <c r="I41" s="34"/>
      <c r="J41" s="34"/>
      <c r="K41" s="223"/>
      <c r="L41" s="44"/>
      <c r="M41" s="223"/>
    </row>
    <row r="42" spans="1:13">
      <c r="J42" s="192"/>
      <c r="K42" s="223"/>
      <c r="M42" s="223"/>
    </row>
    <row r="43" spans="1:13" ht="15.75" thickBot="1">
      <c r="A43" s="53" t="s">
        <v>73</v>
      </c>
      <c r="E43" s="227"/>
      <c r="J43" s="34"/>
      <c r="K43" s="223"/>
      <c r="M43" s="223"/>
    </row>
    <row r="44" spans="1:13" ht="12.75" thickBot="1">
      <c r="A44" s="47"/>
      <c r="I44" s="1062" t="s">
        <v>74</v>
      </c>
      <c r="J44" s="1063"/>
      <c r="K44" s="223"/>
      <c r="M44" s="227"/>
    </row>
    <row r="45" spans="1:13" ht="15.75" customHeight="1">
      <c r="B45" s="1057" t="s">
        <v>1140</v>
      </c>
      <c r="C45" s="1057"/>
      <c r="D45" s="1057"/>
      <c r="E45" s="1057"/>
      <c r="F45" s="1057"/>
      <c r="G45" s="1057"/>
      <c r="H45" s="1057"/>
      <c r="I45" s="1064">
        <f>+[5]DGV!$Z$31</f>
        <v>42862276.322597772</v>
      </c>
      <c r="J45" s="1064"/>
      <c r="K45" s="223"/>
    </row>
    <row r="46" spans="1:13" ht="15" customHeight="1">
      <c r="B46" s="54" t="s">
        <v>75</v>
      </c>
      <c r="C46" s="55"/>
      <c r="D46" s="55"/>
      <c r="E46" s="55"/>
      <c r="F46" s="55"/>
      <c r="G46" s="55"/>
      <c r="H46" s="55"/>
      <c r="I46" s="1066" t="e">
        <f>+#REF!</f>
        <v>#REF!</v>
      </c>
      <c r="J46" s="1067"/>
      <c r="K46" s="225"/>
    </row>
    <row r="47" spans="1:13" ht="15.75" customHeight="1">
      <c r="B47" s="1065" t="s">
        <v>76</v>
      </c>
      <c r="C47" s="1065"/>
      <c r="D47" s="1065"/>
      <c r="E47" s="1065"/>
      <c r="F47" s="1065"/>
      <c r="G47" s="1065"/>
      <c r="H47" s="1065"/>
      <c r="I47" s="1064" t="e">
        <f>+#REF!</f>
        <v>#REF!</v>
      </c>
      <c r="J47" s="1064"/>
      <c r="K47" s="225"/>
      <c r="M47" s="187"/>
    </row>
    <row r="48" spans="1:13" ht="15.75" customHeight="1">
      <c r="B48" s="1057" t="s">
        <v>77</v>
      </c>
      <c r="C48" s="1057"/>
      <c r="D48" s="1057"/>
      <c r="E48" s="1057"/>
      <c r="F48" s="1057"/>
      <c r="G48" s="1057"/>
      <c r="H48" s="1057"/>
      <c r="I48" s="1058">
        <f>SUM(I49:J52)</f>
        <v>0</v>
      </c>
      <c r="J48" s="1058"/>
      <c r="K48" s="225"/>
      <c r="M48" s="187"/>
    </row>
    <row r="49" spans="1:13" ht="15.75" customHeight="1">
      <c r="B49" s="1055" t="s">
        <v>78</v>
      </c>
      <c r="C49" s="1055"/>
      <c r="D49" s="1055"/>
      <c r="E49" s="1055"/>
      <c r="F49" s="1055"/>
      <c r="G49" s="1055"/>
      <c r="H49" s="1055"/>
      <c r="I49" s="1056">
        <v>0</v>
      </c>
      <c r="J49" s="1056"/>
      <c r="K49" s="225"/>
      <c r="M49" s="187"/>
    </row>
    <row r="50" spans="1:13" ht="15.75" customHeight="1">
      <c r="B50" s="1055" t="s">
        <v>79</v>
      </c>
      <c r="C50" s="1055"/>
      <c r="D50" s="1055"/>
      <c r="E50" s="1055"/>
      <c r="F50" s="1055"/>
      <c r="G50" s="1055"/>
      <c r="H50" s="1055"/>
      <c r="I50" s="1068">
        <v>0</v>
      </c>
      <c r="J50" s="1068"/>
      <c r="K50" s="225"/>
      <c r="M50" s="187"/>
    </row>
    <row r="51" spans="1:13" ht="15.75" customHeight="1">
      <c r="B51" s="1055" t="s">
        <v>79</v>
      </c>
      <c r="C51" s="1055"/>
      <c r="D51" s="1055"/>
      <c r="E51" s="1055"/>
      <c r="F51" s="1055"/>
      <c r="G51" s="1055"/>
      <c r="H51" s="1055"/>
      <c r="I51" s="1068">
        <v>0</v>
      </c>
      <c r="J51" s="1068"/>
      <c r="K51" s="225"/>
      <c r="M51" s="187"/>
    </row>
    <row r="52" spans="1:13" ht="15.75" customHeight="1">
      <c r="B52" s="1055" t="s">
        <v>79</v>
      </c>
      <c r="C52" s="1055"/>
      <c r="D52" s="1055"/>
      <c r="E52" s="1055"/>
      <c r="F52" s="1055"/>
      <c r="G52" s="1055"/>
      <c r="H52" s="1055"/>
      <c r="I52" s="1068">
        <v>0</v>
      </c>
      <c r="J52" s="1068"/>
      <c r="K52" s="225"/>
      <c r="M52" s="187"/>
    </row>
    <row r="53" spans="1:13" ht="15.75" customHeight="1">
      <c r="B53" s="56"/>
      <c r="C53" s="56"/>
      <c r="D53" s="56"/>
      <c r="E53" s="56"/>
      <c r="F53" s="56"/>
      <c r="G53" s="56"/>
      <c r="H53" s="56"/>
      <c r="I53" s="57"/>
      <c r="J53" s="57"/>
      <c r="K53" s="225"/>
    </row>
    <row r="54" spans="1:13" ht="15.75" customHeight="1">
      <c r="B54" s="56"/>
      <c r="C54" s="56"/>
      <c r="D54" s="56"/>
      <c r="E54" s="56"/>
      <c r="F54" s="56"/>
      <c r="G54" s="56"/>
      <c r="H54" s="56"/>
      <c r="I54" s="57"/>
      <c r="J54" s="57"/>
      <c r="K54" s="225"/>
    </row>
    <row r="55" spans="1:13" ht="15.75" customHeight="1">
      <c r="B55" s="56"/>
      <c r="C55" s="56"/>
      <c r="D55" s="56"/>
      <c r="E55" s="56"/>
      <c r="F55" s="56"/>
      <c r="G55" s="56"/>
      <c r="H55" s="56"/>
      <c r="I55" s="57"/>
      <c r="J55" s="57"/>
      <c r="K55" s="225"/>
    </row>
    <row r="56" spans="1:13" ht="15.75" customHeight="1">
      <c r="A56" s="47"/>
      <c r="B56" s="56"/>
      <c r="C56" s="56"/>
      <c r="D56" s="56"/>
      <c r="E56" s="56"/>
      <c r="F56" s="56"/>
      <c r="G56" s="56"/>
      <c r="H56" s="56"/>
      <c r="I56" s="57"/>
      <c r="J56" s="57"/>
      <c r="K56" s="225"/>
      <c r="M56" s="349"/>
    </row>
    <row r="57" spans="1:13" ht="15.75" customHeight="1">
      <c r="A57" s="63" t="str">
        <f>+'Relacion de Puestos'!A66</f>
        <v>Elaborado por; Bach  Ian Garcia Salas</v>
      </c>
      <c r="B57" s="56"/>
      <c r="C57" s="56"/>
      <c r="D57" s="56"/>
      <c r="E57" s="56"/>
      <c r="F57" s="56"/>
      <c r="G57" s="56"/>
      <c r="H57" s="56"/>
      <c r="I57" s="57"/>
      <c r="J57" s="57"/>
      <c r="K57" s="225"/>
      <c r="M57" s="349"/>
    </row>
    <row r="58" spans="1:13" ht="15.75" customHeight="1">
      <c r="A58" s="63" t="s">
        <v>1199</v>
      </c>
      <c r="B58" s="56"/>
      <c r="C58" s="56"/>
      <c r="D58" s="56"/>
      <c r="E58" s="56"/>
      <c r="F58" s="56"/>
      <c r="G58" s="56"/>
      <c r="H58" s="56"/>
      <c r="I58" s="57"/>
      <c r="J58" s="57"/>
      <c r="K58" s="225"/>
    </row>
    <row r="59" spans="1:13" ht="15.75" customHeight="1">
      <c r="B59" s="56"/>
      <c r="C59" s="56"/>
      <c r="D59" s="56"/>
      <c r="E59" s="56"/>
      <c r="F59" s="56"/>
      <c r="G59" s="56"/>
      <c r="H59" s="56"/>
      <c r="I59" s="57"/>
      <c r="J59" s="57"/>
      <c r="K59" s="225"/>
      <c r="M59" s="349"/>
    </row>
    <row r="60" spans="1:13" ht="15.75" customHeight="1">
      <c r="B60" s="56"/>
      <c r="C60" s="56"/>
      <c r="D60" s="56"/>
      <c r="E60" s="56"/>
      <c r="F60" s="56"/>
      <c r="G60" s="56"/>
      <c r="H60" s="56"/>
      <c r="I60" s="57"/>
      <c r="J60" s="57"/>
      <c r="K60" s="225"/>
      <c r="M60" s="227"/>
    </row>
    <row r="61" spans="1:13" ht="15.75" customHeight="1">
      <c r="B61" s="56"/>
      <c r="C61" s="56"/>
      <c r="D61" s="56"/>
      <c r="E61" s="56"/>
      <c r="F61" s="56"/>
      <c r="G61" s="56"/>
      <c r="H61" s="56"/>
      <c r="I61" s="57"/>
      <c r="J61" s="57"/>
      <c r="K61" s="225"/>
    </row>
    <row r="62" spans="1:13" ht="15.75" customHeight="1">
      <c r="B62" s="56"/>
      <c r="C62" s="56"/>
      <c r="D62" s="56"/>
      <c r="E62" s="56"/>
      <c r="F62" s="56"/>
      <c r="G62" s="56"/>
      <c r="H62" s="56"/>
      <c r="I62" s="57"/>
      <c r="J62" s="57"/>
      <c r="K62" s="225"/>
      <c r="M62" s="227"/>
    </row>
    <row r="63" spans="1:13" ht="15.75" customHeight="1">
      <c r="B63" s="56"/>
      <c r="C63" s="56"/>
      <c r="D63" s="56"/>
      <c r="E63" s="56"/>
      <c r="F63" s="56"/>
      <c r="G63" s="56"/>
      <c r="H63" s="56"/>
      <c r="I63" s="57"/>
      <c r="J63" s="57"/>
      <c r="K63" s="225"/>
      <c r="M63" s="187"/>
    </row>
    <row r="64" spans="1:13" ht="15.75" customHeight="1">
      <c r="B64" s="56"/>
      <c r="C64" s="56"/>
      <c r="D64" s="56"/>
      <c r="E64" s="56"/>
      <c r="F64" s="56"/>
      <c r="G64" s="56"/>
      <c r="H64" s="56"/>
      <c r="I64" s="57"/>
      <c r="J64" s="57"/>
      <c r="K64" s="225"/>
    </row>
    <row r="65" spans="1:13">
      <c r="A65" s="47"/>
      <c r="J65" s="34"/>
      <c r="K65" s="223"/>
      <c r="M65" s="227"/>
    </row>
    <row r="66" spans="1:13">
      <c r="A66" s="47"/>
      <c r="J66" s="34"/>
      <c r="K66" s="223"/>
      <c r="M66" s="187"/>
    </row>
    <row r="67" spans="1:13">
      <c r="A67" s="47"/>
      <c r="J67" s="34"/>
      <c r="K67" s="223"/>
      <c r="M67" s="227"/>
    </row>
    <row r="68" spans="1:13">
      <c r="A68" s="47"/>
      <c r="J68" s="34"/>
      <c r="K68" s="223"/>
    </row>
    <row r="69" spans="1:13">
      <c r="A69" s="47"/>
      <c r="J69" s="34"/>
      <c r="K69" s="223"/>
    </row>
    <row r="70" spans="1:13">
      <c r="A70" s="47"/>
      <c r="J70" s="34"/>
      <c r="K70" s="223"/>
    </row>
    <row r="71" spans="1:13">
      <c r="A71" s="47"/>
      <c r="J71" s="34"/>
      <c r="K71" s="223"/>
    </row>
    <row r="72" spans="1:13">
      <c r="A72" s="47"/>
      <c r="J72" s="34"/>
      <c r="K72" s="223"/>
    </row>
    <row r="73" spans="1:13">
      <c r="A73" s="47"/>
      <c r="J73" s="34"/>
      <c r="K73" s="223"/>
    </row>
    <row r="74" spans="1:13">
      <c r="A74" s="47"/>
      <c r="J74" s="34"/>
      <c r="K74" s="223"/>
    </row>
    <row r="75" spans="1:13">
      <c r="A75" s="47"/>
      <c r="J75" s="34"/>
      <c r="K75" s="223"/>
    </row>
    <row r="76" spans="1:13">
      <c r="A76" s="47"/>
      <c r="J76" s="34"/>
      <c r="K76" s="223"/>
    </row>
    <row r="77" spans="1:13">
      <c r="A77" s="47"/>
      <c r="J77" s="34"/>
      <c r="K77" s="223"/>
    </row>
    <row r="78" spans="1:13">
      <c r="A78" s="47"/>
      <c r="J78" s="34"/>
      <c r="K78" s="223"/>
    </row>
    <row r="79" spans="1:13">
      <c r="A79" s="47"/>
      <c r="J79" s="34"/>
      <c r="K79" s="223"/>
    </row>
    <row r="80" spans="1:13">
      <c r="A80" s="47"/>
      <c r="J80" s="34"/>
      <c r="K80" s="223"/>
    </row>
    <row r="81" spans="1:11">
      <c r="A81" s="47"/>
      <c r="J81" s="34"/>
      <c r="K81" s="223"/>
    </row>
    <row r="82" spans="1:11">
      <c r="A82" s="47"/>
      <c r="J82" s="34"/>
      <c r="K82" s="223"/>
    </row>
    <row r="83" spans="1:11">
      <c r="A83" s="47" t="s">
        <v>80</v>
      </c>
      <c r="J83" s="34"/>
      <c r="K83" s="223"/>
    </row>
    <row r="84" spans="1:11">
      <c r="A84" s="47"/>
      <c r="J84" s="34"/>
      <c r="K84" s="223"/>
    </row>
    <row r="85" spans="1:11">
      <c r="A85" s="47"/>
      <c r="J85" s="34"/>
      <c r="K85" s="223"/>
    </row>
    <row r="86" spans="1:11">
      <c r="A86" s="47"/>
      <c r="J86" s="34"/>
      <c r="K86" s="223"/>
    </row>
    <row r="87" spans="1:11">
      <c r="A87" s="11" t="s">
        <v>81</v>
      </c>
      <c r="J87" s="34"/>
      <c r="K87" s="223"/>
    </row>
    <row r="88" spans="1:11">
      <c r="A88" s="11" t="s">
        <v>82</v>
      </c>
      <c r="J88" s="34"/>
      <c r="K88" s="223"/>
    </row>
    <row r="89" spans="1:11">
      <c r="A89" s="11" t="s">
        <v>83</v>
      </c>
      <c r="J89" s="34"/>
      <c r="K89" s="223"/>
    </row>
    <row r="90" spans="1:11">
      <c r="A90" s="11" t="s">
        <v>84</v>
      </c>
      <c r="J90" s="34"/>
      <c r="K90" s="223"/>
    </row>
    <row r="91" spans="1:11">
      <c r="A91" s="11" t="s">
        <v>126</v>
      </c>
      <c r="J91" s="34"/>
      <c r="K91" s="223"/>
    </row>
    <row r="92" spans="1:11">
      <c r="A92" s="11" t="s">
        <v>127</v>
      </c>
      <c r="J92" s="34"/>
      <c r="K92" s="223"/>
    </row>
    <row r="93" spans="1:11">
      <c r="A93" s="11" t="s">
        <v>128</v>
      </c>
      <c r="J93" s="34"/>
      <c r="K93" s="223"/>
    </row>
    <row r="94" spans="1:11">
      <c r="A94" s="11" t="s">
        <v>129</v>
      </c>
      <c r="J94" s="34"/>
      <c r="K94" s="223"/>
    </row>
    <row r="95" spans="1:11">
      <c r="A95" s="11" t="s">
        <v>130</v>
      </c>
      <c r="J95" s="34"/>
      <c r="K95" s="223"/>
    </row>
    <row r="96" spans="1:11">
      <c r="A96" s="11" t="s">
        <v>131</v>
      </c>
    </row>
    <row r="97" spans="1:11">
      <c r="A97" s="11" t="s">
        <v>132</v>
      </c>
    </row>
    <row r="98" spans="1:11">
      <c r="A98" s="11" t="s">
        <v>133</v>
      </c>
    </row>
    <row r="100" spans="1:11" customFormat="1" ht="12.75">
      <c r="A100" s="58"/>
      <c r="K100" s="185"/>
    </row>
    <row r="101" spans="1:11" customFormat="1" ht="18" customHeight="1">
      <c r="A101" s="58"/>
      <c r="K101" s="185"/>
    </row>
    <row r="102" spans="1:11" customFormat="1" ht="12.75">
      <c r="K102" s="185"/>
    </row>
  </sheetData>
  <mergeCells count="21">
    <mergeCell ref="B47:H47"/>
    <mergeCell ref="A2:J2"/>
    <mergeCell ref="A3:J3"/>
    <mergeCell ref="A4:J4"/>
    <mergeCell ref="A5:J5"/>
    <mergeCell ref="A7:A10"/>
    <mergeCell ref="I44:J44"/>
    <mergeCell ref="B45:H45"/>
    <mergeCell ref="I46:J46"/>
    <mergeCell ref="I45:J45"/>
    <mergeCell ref="I47:J47"/>
    <mergeCell ref="B52:H52"/>
    <mergeCell ref="I52:J52"/>
    <mergeCell ref="B51:H51"/>
    <mergeCell ref="I51:J51"/>
    <mergeCell ref="B48:H48"/>
    <mergeCell ref="I50:J50"/>
    <mergeCell ref="I48:J48"/>
    <mergeCell ref="B50:H50"/>
    <mergeCell ref="B49:H49"/>
    <mergeCell ref="I49:J49"/>
  </mergeCells>
  <phoneticPr fontId="3" type="noConversion"/>
  <pageMargins left="0.19685039370078741" right="0.19685039370078741" top="0.39370078740157483" bottom="0.39370078740157483" header="0" footer="0"/>
  <pageSetup scale="85" orientation="portrait" horizontalDpi="4294967294" verticalDpi="144" r:id="rId1"/>
  <headerFooter alignWithMargins="0">
    <oddFooter>&amp;L&amp;8&amp;Z&amp;F</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88"/>
  <sheetViews>
    <sheetView workbookViewId="0">
      <selection activeCell="A4" sqref="A4:J4"/>
    </sheetView>
  </sheetViews>
  <sheetFormatPr baseColWidth="10" defaultColWidth="11.5703125" defaultRowHeight="12"/>
  <cols>
    <col min="1" max="1" width="7.7109375" style="11" customWidth="1"/>
    <col min="2" max="3" width="7.5703125" style="11" customWidth="1"/>
    <col min="4" max="4" width="27.140625" style="11" customWidth="1"/>
    <col min="5" max="5" width="10.85546875" style="11" customWidth="1"/>
    <col min="6" max="6" width="11.42578125" style="11" customWidth="1"/>
    <col min="7" max="7" width="9.7109375" style="11" customWidth="1"/>
    <col min="8" max="8" width="9" style="11" customWidth="1"/>
    <col min="9" max="9" width="6.7109375" style="11" bestFit="1" customWidth="1"/>
    <col min="10" max="10" width="13.28515625" style="11" customWidth="1"/>
    <col min="11" max="11" width="13.42578125" style="187" bestFit="1" customWidth="1"/>
    <col min="12" max="12" width="2.5703125" style="13" customWidth="1"/>
    <col min="13" max="13" width="17" style="11" customWidth="1"/>
    <col min="14" max="14" width="12.42578125" style="11" bestFit="1" customWidth="1"/>
    <col min="15" max="256" width="11.5703125" style="11"/>
    <col min="257" max="257" width="7.7109375" style="11" customWidth="1"/>
    <col min="258" max="259" width="7.5703125" style="11" customWidth="1"/>
    <col min="260" max="260" width="29.42578125" style="11" customWidth="1"/>
    <col min="261" max="261" width="10.85546875" style="11" customWidth="1"/>
    <col min="262" max="262" width="11.42578125" style="11" customWidth="1"/>
    <col min="263" max="263" width="9.7109375" style="11" customWidth="1"/>
    <col min="264" max="264" width="9" style="11" customWidth="1"/>
    <col min="265" max="265" width="6.7109375" style="11" bestFit="1" customWidth="1"/>
    <col min="266" max="266" width="13.28515625" style="11" customWidth="1"/>
    <col min="267" max="267" width="13.42578125" style="11" bestFit="1" customWidth="1"/>
    <col min="268" max="268" width="2.5703125" style="11" customWidth="1"/>
    <col min="269" max="269" width="17" style="11" customWidth="1"/>
    <col min="270" max="270" width="12.42578125" style="11" bestFit="1" customWidth="1"/>
    <col min="271" max="512" width="11.5703125" style="11"/>
    <col min="513" max="513" width="7.7109375" style="11" customWidth="1"/>
    <col min="514" max="515" width="7.5703125" style="11" customWidth="1"/>
    <col min="516" max="516" width="29.42578125" style="11" customWidth="1"/>
    <col min="517" max="517" width="10.85546875" style="11" customWidth="1"/>
    <col min="518" max="518" width="11.42578125" style="11" customWidth="1"/>
    <col min="519" max="519" width="9.7109375" style="11" customWidth="1"/>
    <col min="520" max="520" width="9" style="11" customWidth="1"/>
    <col min="521" max="521" width="6.7109375" style="11" bestFit="1" customWidth="1"/>
    <col min="522" max="522" width="13.28515625" style="11" customWidth="1"/>
    <col min="523" max="523" width="13.42578125" style="11" bestFit="1" customWidth="1"/>
    <col min="524" max="524" width="2.5703125" style="11" customWidth="1"/>
    <col min="525" max="525" width="17" style="11" customWidth="1"/>
    <col min="526" max="526" width="12.42578125" style="11" bestFit="1" customWidth="1"/>
    <col min="527" max="768" width="11.5703125" style="11"/>
    <col min="769" max="769" width="7.7109375" style="11" customWidth="1"/>
    <col min="770" max="771" width="7.5703125" style="11" customWidth="1"/>
    <col min="772" max="772" width="29.42578125" style="11" customWidth="1"/>
    <col min="773" max="773" width="10.85546875" style="11" customWidth="1"/>
    <col min="774" max="774" width="11.42578125" style="11" customWidth="1"/>
    <col min="775" max="775" width="9.7109375" style="11" customWidth="1"/>
    <col min="776" max="776" width="9" style="11" customWidth="1"/>
    <col min="777" max="777" width="6.7109375" style="11" bestFit="1" customWidth="1"/>
    <col min="778" max="778" width="13.28515625" style="11" customWidth="1"/>
    <col min="779" max="779" width="13.42578125" style="11" bestFit="1" customWidth="1"/>
    <col min="780" max="780" width="2.5703125" style="11" customWidth="1"/>
    <col min="781" max="781" width="17" style="11" customWidth="1"/>
    <col min="782" max="782" width="12.42578125" style="11" bestFit="1" customWidth="1"/>
    <col min="783" max="1024" width="11.5703125" style="11"/>
    <col min="1025" max="1025" width="7.7109375" style="11" customWidth="1"/>
    <col min="1026" max="1027" width="7.5703125" style="11" customWidth="1"/>
    <col min="1028" max="1028" width="29.42578125" style="11" customWidth="1"/>
    <col min="1029" max="1029" width="10.85546875" style="11" customWidth="1"/>
    <col min="1030" max="1030" width="11.42578125" style="11" customWidth="1"/>
    <col min="1031" max="1031" width="9.7109375" style="11" customWidth="1"/>
    <col min="1032" max="1032" width="9" style="11" customWidth="1"/>
    <col min="1033" max="1033" width="6.7109375" style="11" bestFit="1" customWidth="1"/>
    <col min="1034" max="1034" width="13.28515625" style="11" customWidth="1"/>
    <col min="1035" max="1035" width="13.42578125" style="11" bestFit="1" customWidth="1"/>
    <col min="1036" max="1036" width="2.5703125" style="11" customWidth="1"/>
    <col min="1037" max="1037" width="17" style="11" customWidth="1"/>
    <col min="1038" max="1038" width="12.42578125" style="11" bestFit="1" customWidth="1"/>
    <col min="1039" max="1280" width="11.5703125" style="11"/>
    <col min="1281" max="1281" width="7.7109375" style="11" customWidth="1"/>
    <col min="1282" max="1283" width="7.5703125" style="11" customWidth="1"/>
    <col min="1284" max="1284" width="29.42578125" style="11" customWidth="1"/>
    <col min="1285" max="1285" width="10.85546875" style="11" customWidth="1"/>
    <col min="1286" max="1286" width="11.42578125" style="11" customWidth="1"/>
    <col min="1287" max="1287" width="9.7109375" style="11" customWidth="1"/>
    <col min="1288" max="1288" width="9" style="11" customWidth="1"/>
    <col min="1289" max="1289" width="6.7109375" style="11" bestFit="1" customWidth="1"/>
    <col min="1290" max="1290" width="13.28515625" style="11" customWidth="1"/>
    <col min="1291" max="1291" width="13.42578125" style="11" bestFit="1" customWidth="1"/>
    <col min="1292" max="1292" width="2.5703125" style="11" customWidth="1"/>
    <col min="1293" max="1293" width="17" style="11" customWidth="1"/>
    <col min="1294" max="1294" width="12.42578125" style="11" bestFit="1" customWidth="1"/>
    <col min="1295" max="1536" width="11.5703125" style="11"/>
    <col min="1537" max="1537" width="7.7109375" style="11" customWidth="1"/>
    <col min="1538" max="1539" width="7.5703125" style="11" customWidth="1"/>
    <col min="1540" max="1540" width="29.42578125" style="11" customWidth="1"/>
    <col min="1541" max="1541" width="10.85546875" style="11" customWidth="1"/>
    <col min="1542" max="1542" width="11.42578125" style="11" customWidth="1"/>
    <col min="1543" max="1543" width="9.7109375" style="11" customWidth="1"/>
    <col min="1544" max="1544" width="9" style="11" customWidth="1"/>
    <col min="1545" max="1545" width="6.7109375" style="11" bestFit="1" customWidth="1"/>
    <col min="1546" max="1546" width="13.28515625" style="11" customWidth="1"/>
    <col min="1547" max="1547" width="13.42578125" style="11" bestFit="1" customWidth="1"/>
    <col min="1548" max="1548" width="2.5703125" style="11" customWidth="1"/>
    <col min="1549" max="1549" width="17" style="11" customWidth="1"/>
    <col min="1550" max="1550" width="12.42578125" style="11" bestFit="1" customWidth="1"/>
    <col min="1551" max="1792" width="11.5703125" style="11"/>
    <col min="1793" max="1793" width="7.7109375" style="11" customWidth="1"/>
    <col min="1794" max="1795" width="7.5703125" style="11" customWidth="1"/>
    <col min="1796" max="1796" width="29.42578125" style="11" customWidth="1"/>
    <col min="1797" max="1797" width="10.85546875" style="11" customWidth="1"/>
    <col min="1798" max="1798" width="11.42578125" style="11" customWidth="1"/>
    <col min="1799" max="1799" width="9.7109375" style="11" customWidth="1"/>
    <col min="1800" max="1800" width="9" style="11" customWidth="1"/>
    <col min="1801" max="1801" width="6.7109375" style="11" bestFit="1" customWidth="1"/>
    <col min="1802" max="1802" width="13.28515625" style="11" customWidth="1"/>
    <col min="1803" max="1803" width="13.42578125" style="11" bestFit="1" customWidth="1"/>
    <col min="1804" max="1804" width="2.5703125" style="11" customWidth="1"/>
    <col min="1805" max="1805" width="17" style="11" customWidth="1"/>
    <col min="1806" max="1806" width="12.42578125" style="11" bestFit="1" customWidth="1"/>
    <col min="1807" max="2048" width="11.5703125" style="11"/>
    <col min="2049" max="2049" width="7.7109375" style="11" customWidth="1"/>
    <col min="2050" max="2051" width="7.5703125" style="11" customWidth="1"/>
    <col min="2052" max="2052" width="29.42578125" style="11" customWidth="1"/>
    <col min="2053" max="2053" width="10.85546875" style="11" customWidth="1"/>
    <col min="2054" max="2054" width="11.42578125" style="11" customWidth="1"/>
    <col min="2055" max="2055" width="9.7109375" style="11" customWidth="1"/>
    <col min="2056" max="2056" width="9" style="11" customWidth="1"/>
    <col min="2057" max="2057" width="6.7109375" style="11" bestFit="1" customWidth="1"/>
    <col min="2058" max="2058" width="13.28515625" style="11" customWidth="1"/>
    <col min="2059" max="2059" width="13.42578125" style="11" bestFit="1" customWidth="1"/>
    <col min="2060" max="2060" width="2.5703125" style="11" customWidth="1"/>
    <col min="2061" max="2061" width="17" style="11" customWidth="1"/>
    <col min="2062" max="2062" width="12.42578125" style="11" bestFit="1" customWidth="1"/>
    <col min="2063" max="2304" width="11.5703125" style="11"/>
    <col min="2305" max="2305" width="7.7109375" style="11" customWidth="1"/>
    <col min="2306" max="2307" width="7.5703125" style="11" customWidth="1"/>
    <col min="2308" max="2308" width="29.42578125" style="11" customWidth="1"/>
    <col min="2309" max="2309" width="10.85546875" style="11" customWidth="1"/>
    <col min="2310" max="2310" width="11.42578125" style="11" customWidth="1"/>
    <col min="2311" max="2311" width="9.7109375" style="11" customWidth="1"/>
    <col min="2312" max="2312" width="9" style="11" customWidth="1"/>
    <col min="2313" max="2313" width="6.7109375" style="11" bestFit="1" customWidth="1"/>
    <col min="2314" max="2314" width="13.28515625" style="11" customWidth="1"/>
    <col min="2315" max="2315" width="13.42578125" style="11" bestFit="1" customWidth="1"/>
    <col min="2316" max="2316" width="2.5703125" style="11" customWidth="1"/>
    <col min="2317" max="2317" width="17" style="11" customWidth="1"/>
    <col min="2318" max="2318" width="12.42578125" style="11" bestFit="1" customWidth="1"/>
    <col min="2319" max="2560" width="11.5703125" style="11"/>
    <col min="2561" max="2561" width="7.7109375" style="11" customWidth="1"/>
    <col min="2562" max="2563" width="7.5703125" style="11" customWidth="1"/>
    <col min="2564" max="2564" width="29.42578125" style="11" customWidth="1"/>
    <col min="2565" max="2565" width="10.85546875" style="11" customWidth="1"/>
    <col min="2566" max="2566" width="11.42578125" style="11" customWidth="1"/>
    <col min="2567" max="2567" width="9.7109375" style="11" customWidth="1"/>
    <col min="2568" max="2568" width="9" style="11" customWidth="1"/>
    <col min="2569" max="2569" width="6.7109375" style="11" bestFit="1" customWidth="1"/>
    <col min="2570" max="2570" width="13.28515625" style="11" customWidth="1"/>
    <col min="2571" max="2571" width="13.42578125" style="11" bestFit="1" customWidth="1"/>
    <col min="2572" max="2572" width="2.5703125" style="11" customWidth="1"/>
    <col min="2573" max="2573" width="17" style="11" customWidth="1"/>
    <col min="2574" max="2574" width="12.42578125" style="11" bestFit="1" customWidth="1"/>
    <col min="2575" max="2816" width="11.5703125" style="11"/>
    <col min="2817" max="2817" width="7.7109375" style="11" customWidth="1"/>
    <col min="2818" max="2819" width="7.5703125" style="11" customWidth="1"/>
    <col min="2820" max="2820" width="29.42578125" style="11" customWidth="1"/>
    <col min="2821" max="2821" width="10.85546875" style="11" customWidth="1"/>
    <col min="2822" max="2822" width="11.42578125" style="11" customWidth="1"/>
    <col min="2823" max="2823" width="9.7109375" style="11" customWidth="1"/>
    <col min="2824" max="2824" width="9" style="11" customWidth="1"/>
    <col min="2825" max="2825" width="6.7109375" style="11" bestFit="1" customWidth="1"/>
    <col min="2826" max="2826" width="13.28515625" style="11" customWidth="1"/>
    <col min="2827" max="2827" width="13.42578125" style="11" bestFit="1" customWidth="1"/>
    <col min="2828" max="2828" width="2.5703125" style="11" customWidth="1"/>
    <col min="2829" max="2829" width="17" style="11" customWidth="1"/>
    <col min="2830" max="2830" width="12.42578125" style="11" bestFit="1" customWidth="1"/>
    <col min="2831" max="3072" width="11.5703125" style="11"/>
    <col min="3073" max="3073" width="7.7109375" style="11" customWidth="1"/>
    <col min="3074" max="3075" width="7.5703125" style="11" customWidth="1"/>
    <col min="3076" max="3076" width="29.42578125" style="11" customWidth="1"/>
    <col min="3077" max="3077" width="10.85546875" style="11" customWidth="1"/>
    <col min="3078" max="3078" width="11.42578125" style="11" customWidth="1"/>
    <col min="3079" max="3079" width="9.7109375" style="11" customWidth="1"/>
    <col min="3080" max="3080" width="9" style="11" customWidth="1"/>
    <col min="3081" max="3081" width="6.7109375" style="11" bestFit="1" customWidth="1"/>
    <col min="3082" max="3082" width="13.28515625" style="11" customWidth="1"/>
    <col min="3083" max="3083" width="13.42578125" style="11" bestFit="1" customWidth="1"/>
    <col min="3084" max="3084" width="2.5703125" style="11" customWidth="1"/>
    <col min="3085" max="3085" width="17" style="11" customWidth="1"/>
    <col min="3086" max="3086" width="12.42578125" style="11" bestFit="1" customWidth="1"/>
    <col min="3087" max="3328" width="11.5703125" style="11"/>
    <col min="3329" max="3329" width="7.7109375" style="11" customWidth="1"/>
    <col min="3330" max="3331" width="7.5703125" style="11" customWidth="1"/>
    <col min="3332" max="3332" width="29.42578125" style="11" customWidth="1"/>
    <col min="3333" max="3333" width="10.85546875" style="11" customWidth="1"/>
    <col min="3334" max="3334" width="11.42578125" style="11" customWidth="1"/>
    <col min="3335" max="3335" width="9.7109375" style="11" customWidth="1"/>
    <col min="3336" max="3336" width="9" style="11" customWidth="1"/>
    <col min="3337" max="3337" width="6.7109375" style="11" bestFit="1" customWidth="1"/>
    <col min="3338" max="3338" width="13.28515625" style="11" customWidth="1"/>
    <col min="3339" max="3339" width="13.42578125" style="11" bestFit="1" customWidth="1"/>
    <col min="3340" max="3340" width="2.5703125" style="11" customWidth="1"/>
    <col min="3341" max="3341" width="17" style="11" customWidth="1"/>
    <col min="3342" max="3342" width="12.42578125" style="11" bestFit="1" customWidth="1"/>
    <col min="3343" max="3584" width="11.5703125" style="11"/>
    <col min="3585" max="3585" width="7.7109375" style="11" customWidth="1"/>
    <col min="3586" max="3587" width="7.5703125" style="11" customWidth="1"/>
    <col min="3588" max="3588" width="29.42578125" style="11" customWidth="1"/>
    <col min="3589" max="3589" width="10.85546875" style="11" customWidth="1"/>
    <col min="3590" max="3590" width="11.42578125" style="11" customWidth="1"/>
    <col min="3591" max="3591" width="9.7109375" style="11" customWidth="1"/>
    <col min="3592" max="3592" width="9" style="11" customWidth="1"/>
    <col min="3593" max="3593" width="6.7109375" style="11" bestFit="1" customWidth="1"/>
    <col min="3594" max="3594" width="13.28515625" style="11" customWidth="1"/>
    <col min="3595" max="3595" width="13.42578125" style="11" bestFit="1" customWidth="1"/>
    <col min="3596" max="3596" width="2.5703125" style="11" customWidth="1"/>
    <col min="3597" max="3597" width="17" style="11" customWidth="1"/>
    <col min="3598" max="3598" width="12.42578125" style="11" bestFit="1" customWidth="1"/>
    <col min="3599" max="3840" width="11.5703125" style="11"/>
    <col min="3841" max="3841" width="7.7109375" style="11" customWidth="1"/>
    <col min="3842" max="3843" width="7.5703125" style="11" customWidth="1"/>
    <col min="3844" max="3844" width="29.42578125" style="11" customWidth="1"/>
    <col min="3845" max="3845" width="10.85546875" style="11" customWidth="1"/>
    <col min="3846" max="3846" width="11.42578125" style="11" customWidth="1"/>
    <col min="3847" max="3847" width="9.7109375" style="11" customWidth="1"/>
    <col min="3848" max="3848" width="9" style="11" customWidth="1"/>
    <col min="3849" max="3849" width="6.7109375" style="11" bestFit="1" customWidth="1"/>
    <col min="3850" max="3850" width="13.28515625" style="11" customWidth="1"/>
    <col min="3851" max="3851" width="13.42578125" style="11" bestFit="1" customWidth="1"/>
    <col min="3852" max="3852" width="2.5703125" style="11" customWidth="1"/>
    <col min="3853" max="3853" width="17" style="11" customWidth="1"/>
    <col min="3854" max="3854" width="12.42578125" style="11" bestFit="1" customWidth="1"/>
    <col min="3855" max="4096" width="11.5703125" style="11"/>
    <col min="4097" max="4097" width="7.7109375" style="11" customWidth="1"/>
    <col min="4098" max="4099" width="7.5703125" style="11" customWidth="1"/>
    <col min="4100" max="4100" width="29.42578125" style="11" customWidth="1"/>
    <col min="4101" max="4101" width="10.85546875" style="11" customWidth="1"/>
    <col min="4102" max="4102" width="11.42578125" style="11" customWidth="1"/>
    <col min="4103" max="4103" width="9.7109375" style="11" customWidth="1"/>
    <col min="4104" max="4104" width="9" style="11" customWidth="1"/>
    <col min="4105" max="4105" width="6.7109375" style="11" bestFit="1" customWidth="1"/>
    <col min="4106" max="4106" width="13.28515625" style="11" customWidth="1"/>
    <col min="4107" max="4107" width="13.42578125" style="11" bestFit="1" customWidth="1"/>
    <col min="4108" max="4108" width="2.5703125" style="11" customWidth="1"/>
    <col min="4109" max="4109" width="17" style="11" customWidth="1"/>
    <col min="4110" max="4110" width="12.42578125" style="11" bestFit="1" customWidth="1"/>
    <col min="4111" max="4352" width="11.5703125" style="11"/>
    <col min="4353" max="4353" width="7.7109375" style="11" customWidth="1"/>
    <col min="4354" max="4355" width="7.5703125" style="11" customWidth="1"/>
    <col min="4356" max="4356" width="29.42578125" style="11" customWidth="1"/>
    <col min="4357" max="4357" width="10.85546875" style="11" customWidth="1"/>
    <col min="4358" max="4358" width="11.42578125" style="11" customWidth="1"/>
    <col min="4359" max="4359" width="9.7109375" style="11" customWidth="1"/>
    <col min="4360" max="4360" width="9" style="11" customWidth="1"/>
    <col min="4361" max="4361" width="6.7109375" style="11" bestFit="1" customWidth="1"/>
    <col min="4362" max="4362" width="13.28515625" style="11" customWidth="1"/>
    <col min="4363" max="4363" width="13.42578125" style="11" bestFit="1" customWidth="1"/>
    <col min="4364" max="4364" width="2.5703125" style="11" customWidth="1"/>
    <col min="4365" max="4365" width="17" style="11" customWidth="1"/>
    <col min="4366" max="4366" width="12.42578125" style="11" bestFit="1" customWidth="1"/>
    <col min="4367" max="4608" width="11.5703125" style="11"/>
    <col min="4609" max="4609" width="7.7109375" style="11" customWidth="1"/>
    <col min="4610" max="4611" width="7.5703125" style="11" customWidth="1"/>
    <col min="4612" max="4612" width="29.42578125" style="11" customWidth="1"/>
    <col min="4613" max="4613" width="10.85546875" style="11" customWidth="1"/>
    <col min="4614" max="4614" width="11.42578125" style="11" customWidth="1"/>
    <col min="4615" max="4615" width="9.7109375" style="11" customWidth="1"/>
    <col min="4616" max="4616" width="9" style="11" customWidth="1"/>
    <col min="4617" max="4617" width="6.7109375" style="11" bestFit="1" customWidth="1"/>
    <col min="4618" max="4618" width="13.28515625" style="11" customWidth="1"/>
    <col min="4619" max="4619" width="13.42578125" style="11" bestFit="1" customWidth="1"/>
    <col min="4620" max="4620" width="2.5703125" style="11" customWidth="1"/>
    <col min="4621" max="4621" width="17" style="11" customWidth="1"/>
    <col min="4622" max="4622" width="12.42578125" style="11" bestFit="1" customWidth="1"/>
    <col min="4623" max="4864" width="11.5703125" style="11"/>
    <col min="4865" max="4865" width="7.7109375" style="11" customWidth="1"/>
    <col min="4866" max="4867" width="7.5703125" style="11" customWidth="1"/>
    <col min="4868" max="4868" width="29.42578125" style="11" customWidth="1"/>
    <col min="4869" max="4869" width="10.85546875" style="11" customWidth="1"/>
    <col min="4870" max="4870" width="11.42578125" style="11" customWidth="1"/>
    <col min="4871" max="4871" width="9.7109375" style="11" customWidth="1"/>
    <col min="4872" max="4872" width="9" style="11" customWidth="1"/>
    <col min="4873" max="4873" width="6.7109375" style="11" bestFit="1" customWidth="1"/>
    <col min="4874" max="4874" width="13.28515625" style="11" customWidth="1"/>
    <col min="4875" max="4875" width="13.42578125" style="11" bestFit="1" customWidth="1"/>
    <col min="4876" max="4876" width="2.5703125" style="11" customWidth="1"/>
    <col min="4877" max="4877" width="17" style="11" customWidth="1"/>
    <col min="4878" max="4878" width="12.42578125" style="11" bestFit="1" customWidth="1"/>
    <col min="4879" max="5120" width="11.5703125" style="11"/>
    <col min="5121" max="5121" width="7.7109375" style="11" customWidth="1"/>
    <col min="5122" max="5123" width="7.5703125" style="11" customWidth="1"/>
    <col min="5124" max="5124" width="29.42578125" style="11" customWidth="1"/>
    <col min="5125" max="5125" width="10.85546875" style="11" customWidth="1"/>
    <col min="5126" max="5126" width="11.42578125" style="11" customWidth="1"/>
    <col min="5127" max="5127" width="9.7109375" style="11" customWidth="1"/>
    <col min="5128" max="5128" width="9" style="11" customWidth="1"/>
    <col min="5129" max="5129" width="6.7109375" style="11" bestFit="1" customWidth="1"/>
    <col min="5130" max="5130" width="13.28515625" style="11" customWidth="1"/>
    <col min="5131" max="5131" width="13.42578125" style="11" bestFit="1" customWidth="1"/>
    <col min="5132" max="5132" width="2.5703125" style="11" customWidth="1"/>
    <col min="5133" max="5133" width="17" style="11" customWidth="1"/>
    <col min="5134" max="5134" width="12.42578125" style="11" bestFit="1" customWidth="1"/>
    <col min="5135" max="5376" width="11.5703125" style="11"/>
    <col min="5377" max="5377" width="7.7109375" style="11" customWidth="1"/>
    <col min="5378" max="5379" width="7.5703125" style="11" customWidth="1"/>
    <col min="5380" max="5380" width="29.42578125" style="11" customWidth="1"/>
    <col min="5381" max="5381" width="10.85546875" style="11" customWidth="1"/>
    <col min="5382" max="5382" width="11.42578125" style="11" customWidth="1"/>
    <col min="5383" max="5383" width="9.7109375" style="11" customWidth="1"/>
    <col min="5384" max="5384" width="9" style="11" customWidth="1"/>
    <col min="5385" max="5385" width="6.7109375" style="11" bestFit="1" customWidth="1"/>
    <col min="5386" max="5386" width="13.28515625" style="11" customWidth="1"/>
    <col min="5387" max="5387" width="13.42578125" style="11" bestFit="1" customWidth="1"/>
    <col min="5388" max="5388" width="2.5703125" style="11" customWidth="1"/>
    <col min="5389" max="5389" width="17" style="11" customWidth="1"/>
    <col min="5390" max="5390" width="12.42578125" style="11" bestFit="1" customWidth="1"/>
    <col min="5391" max="5632" width="11.5703125" style="11"/>
    <col min="5633" max="5633" width="7.7109375" style="11" customWidth="1"/>
    <col min="5634" max="5635" width="7.5703125" style="11" customWidth="1"/>
    <col min="5636" max="5636" width="29.42578125" style="11" customWidth="1"/>
    <col min="5637" max="5637" width="10.85546875" style="11" customWidth="1"/>
    <col min="5638" max="5638" width="11.42578125" style="11" customWidth="1"/>
    <col min="5639" max="5639" width="9.7109375" style="11" customWidth="1"/>
    <col min="5640" max="5640" width="9" style="11" customWidth="1"/>
    <col min="5641" max="5641" width="6.7109375" style="11" bestFit="1" customWidth="1"/>
    <col min="5642" max="5642" width="13.28515625" style="11" customWidth="1"/>
    <col min="5643" max="5643" width="13.42578125" style="11" bestFit="1" customWidth="1"/>
    <col min="5644" max="5644" width="2.5703125" style="11" customWidth="1"/>
    <col min="5645" max="5645" width="17" style="11" customWidth="1"/>
    <col min="5646" max="5646" width="12.42578125" style="11" bestFit="1" customWidth="1"/>
    <col min="5647" max="5888" width="11.5703125" style="11"/>
    <col min="5889" max="5889" width="7.7109375" style="11" customWidth="1"/>
    <col min="5890" max="5891" width="7.5703125" style="11" customWidth="1"/>
    <col min="5892" max="5892" width="29.42578125" style="11" customWidth="1"/>
    <col min="5893" max="5893" width="10.85546875" style="11" customWidth="1"/>
    <col min="5894" max="5894" width="11.42578125" style="11" customWidth="1"/>
    <col min="5895" max="5895" width="9.7109375" style="11" customWidth="1"/>
    <col min="5896" max="5896" width="9" style="11" customWidth="1"/>
    <col min="5897" max="5897" width="6.7109375" style="11" bestFit="1" customWidth="1"/>
    <col min="5898" max="5898" width="13.28515625" style="11" customWidth="1"/>
    <col min="5899" max="5899" width="13.42578125" style="11" bestFit="1" customWidth="1"/>
    <col min="5900" max="5900" width="2.5703125" style="11" customWidth="1"/>
    <col min="5901" max="5901" width="17" style="11" customWidth="1"/>
    <col min="5902" max="5902" width="12.42578125" style="11" bestFit="1" customWidth="1"/>
    <col min="5903" max="6144" width="11.5703125" style="11"/>
    <col min="6145" max="6145" width="7.7109375" style="11" customWidth="1"/>
    <col min="6146" max="6147" width="7.5703125" style="11" customWidth="1"/>
    <col min="6148" max="6148" width="29.42578125" style="11" customWidth="1"/>
    <col min="6149" max="6149" width="10.85546875" style="11" customWidth="1"/>
    <col min="6150" max="6150" width="11.42578125" style="11" customWidth="1"/>
    <col min="6151" max="6151" width="9.7109375" style="11" customWidth="1"/>
    <col min="6152" max="6152" width="9" style="11" customWidth="1"/>
    <col min="6153" max="6153" width="6.7109375" style="11" bestFit="1" customWidth="1"/>
    <col min="6154" max="6154" width="13.28515625" style="11" customWidth="1"/>
    <col min="6155" max="6155" width="13.42578125" style="11" bestFit="1" customWidth="1"/>
    <col min="6156" max="6156" width="2.5703125" style="11" customWidth="1"/>
    <col min="6157" max="6157" width="17" style="11" customWidth="1"/>
    <col min="6158" max="6158" width="12.42578125" style="11" bestFit="1" customWidth="1"/>
    <col min="6159" max="6400" width="11.5703125" style="11"/>
    <col min="6401" max="6401" width="7.7109375" style="11" customWidth="1"/>
    <col min="6402" max="6403" width="7.5703125" style="11" customWidth="1"/>
    <col min="6404" max="6404" width="29.42578125" style="11" customWidth="1"/>
    <col min="6405" max="6405" width="10.85546875" style="11" customWidth="1"/>
    <col min="6406" max="6406" width="11.42578125" style="11" customWidth="1"/>
    <col min="6407" max="6407" width="9.7109375" style="11" customWidth="1"/>
    <col min="6408" max="6408" width="9" style="11" customWidth="1"/>
    <col min="6409" max="6409" width="6.7109375" style="11" bestFit="1" customWidth="1"/>
    <col min="6410" max="6410" width="13.28515625" style="11" customWidth="1"/>
    <col min="6411" max="6411" width="13.42578125" style="11" bestFit="1" customWidth="1"/>
    <col min="6412" max="6412" width="2.5703125" style="11" customWidth="1"/>
    <col min="6413" max="6413" width="17" style="11" customWidth="1"/>
    <col min="6414" max="6414" width="12.42578125" style="11" bestFit="1" customWidth="1"/>
    <col min="6415" max="6656" width="11.5703125" style="11"/>
    <col min="6657" max="6657" width="7.7109375" style="11" customWidth="1"/>
    <col min="6658" max="6659" width="7.5703125" style="11" customWidth="1"/>
    <col min="6660" max="6660" width="29.42578125" style="11" customWidth="1"/>
    <col min="6661" max="6661" width="10.85546875" style="11" customWidth="1"/>
    <col min="6662" max="6662" width="11.42578125" style="11" customWidth="1"/>
    <col min="6663" max="6663" width="9.7109375" style="11" customWidth="1"/>
    <col min="6664" max="6664" width="9" style="11" customWidth="1"/>
    <col min="6665" max="6665" width="6.7109375" style="11" bestFit="1" customWidth="1"/>
    <col min="6666" max="6666" width="13.28515625" style="11" customWidth="1"/>
    <col min="6667" max="6667" width="13.42578125" style="11" bestFit="1" customWidth="1"/>
    <col min="6668" max="6668" width="2.5703125" style="11" customWidth="1"/>
    <col min="6669" max="6669" width="17" style="11" customWidth="1"/>
    <col min="6670" max="6670" width="12.42578125" style="11" bestFit="1" customWidth="1"/>
    <col min="6671" max="6912" width="11.5703125" style="11"/>
    <col min="6913" max="6913" width="7.7109375" style="11" customWidth="1"/>
    <col min="6914" max="6915" width="7.5703125" style="11" customWidth="1"/>
    <col min="6916" max="6916" width="29.42578125" style="11" customWidth="1"/>
    <col min="6917" max="6917" width="10.85546875" style="11" customWidth="1"/>
    <col min="6918" max="6918" width="11.42578125" style="11" customWidth="1"/>
    <col min="6919" max="6919" width="9.7109375" style="11" customWidth="1"/>
    <col min="6920" max="6920" width="9" style="11" customWidth="1"/>
    <col min="6921" max="6921" width="6.7109375" style="11" bestFit="1" customWidth="1"/>
    <col min="6922" max="6922" width="13.28515625" style="11" customWidth="1"/>
    <col min="6923" max="6923" width="13.42578125" style="11" bestFit="1" customWidth="1"/>
    <col min="6924" max="6924" width="2.5703125" style="11" customWidth="1"/>
    <col min="6925" max="6925" width="17" style="11" customWidth="1"/>
    <col min="6926" max="6926" width="12.42578125" style="11" bestFit="1" customWidth="1"/>
    <col min="6927" max="7168" width="11.5703125" style="11"/>
    <col min="7169" max="7169" width="7.7109375" style="11" customWidth="1"/>
    <col min="7170" max="7171" width="7.5703125" style="11" customWidth="1"/>
    <col min="7172" max="7172" width="29.42578125" style="11" customWidth="1"/>
    <col min="7173" max="7173" width="10.85546875" style="11" customWidth="1"/>
    <col min="7174" max="7174" width="11.42578125" style="11" customWidth="1"/>
    <col min="7175" max="7175" width="9.7109375" style="11" customWidth="1"/>
    <col min="7176" max="7176" width="9" style="11" customWidth="1"/>
    <col min="7177" max="7177" width="6.7109375" style="11" bestFit="1" customWidth="1"/>
    <col min="7178" max="7178" width="13.28515625" style="11" customWidth="1"/>
    <col min="7179" max="7179" width="13.42578125" style="11" bestFit="1" customWidth="1"/>
    <col min="7180" max="7180" width="2.5703125" style="11" customWidth="1"/>
    <col min="7181" max="7181" width="17" style="11" customWidth="1"/>
    <col min="7182" max="7182" width="12.42578125" style="11" bestFit="1" customWidth="1"/>
    <col min="7183" max="7424" width="11.5703125" style="11"/>
    <col min="7425" max="7425" width="7.7109375" style="11" customWidth="1"/>
    <col min="7426" max="7427" width="7.5703125" style="11" customWidth="1"/>
    <col min="7428" max="7428" width="29.42578125" style="11" customWidth="1"/>
    <col min="7429" max="7429" width="10.85546875" style="11" customWidth="1"/>
    <col min="7430" max="7430" width="11.42578125" style="11" customWidth="1"/>
    <col min="7431" max="7431" width="9.7109375" style="11" customWidth="1"/>
    <col min="7432" max="7432" width="9" style="11" customWidth="1"/>
    <col min="7433" max="7433" width="6.7109375" style="11" bestFit="1" customWidth="1"/>
    <col min="7434" max="7434" width="13.28515625" style="11" customWidth="1"/>
    <col min="7435" max="7435" width="13.42578125" style="11" bestFit="1" customWidth="1"/>
    <col min="7436" max="7436" width="2.5703125" style="11" customWidth="1"/>
    <col min="7437" max="7437" width="17" style="11" customWidth="1"/>
    <col min="7438" max="7438" width="12.42578125" style="11" bestFit="1" customWidth="1"/>
    <col min="7439" max="7680" width="11.5703125" style="11"/>
    <col min="7681" max="7681" width="7.7109375" style="11" customWidth="1"/>
    <col min="7682" max="7683" width="7.5703125" style="11" customWidth="1"/>
    <col min="7684" max="7684" width="29.42578125" style="11" customWidth="1"/>
    <col min="7685" max="7685" width="10.85546875" style="11" customWidth="1"/>
    <col min="7686" max="7686" width="11.42578125" style="11" customWidth="1"/>
    <col min="7687" max="7687" width="9.7109375" style="11" customWidth="1"/>
    <col min="7688" max="7688" width="9" style="11" customWidth="1"/>
    <col min="7689" max="7689" width="6.7109375" style="11" bestFit="1" customWidth="1"/>
    <col min="7690" max="7690" width="13.28515625" style="11" customWidth="1"/>
    <col min="7691" max="7691" width="13.42578125" style="11" bestFit="1" customWidth="1"/>
    <col min="7692" max="7692" width="2.5703125" style="11" customWidth="1"/>
    <col min="7693" max="7693" width="17" style="11" customWidth="1"/>
    <col min="7694" max="7694" width="12.42578125" style="11" bestFit="1" customWidth="1"/>
    <col min="7695" max="7936" width="11.5703125" style="11"/>
    <col min="7937" max="7937" width="7.7109375" style="11" customWidth="1"/>
    <col min="7938" max="7939" width="7.5703125" style="11" customWidth="1"/>
    <col min="7940" max="7940" width="29.42578125" style="11" customWidth="1"/>
    <col min="7941" max="7941" width="10.85546875" style="11" customWidth="1"/>
    <col min="7942" max="7942" width="11.42578125" style="11" customWidth="1"/>
    <col min="7943" max="7943" width="9.7109375" style="11" customWidth="1"/>
    <col min="7944" max="7944" width="9" style="11" customWidth="1"/>
    <col min="7945" max="7945" width="6.7109375" style="11" bestFit="1" customWidth="1"/>
    <col min="7946" max="7946" width="13.28515625" style="11" customWidth="1"/>
    <col min="7947" max="7947" width="13.42578125" style="11" bestFit="1" customWidth="1"/>
    <col min="7948" max="7948" width="2.5703125" style="11" customWidth="1"/>
    <col min="7949" max="7949" width="17" style="11" customWidth="1"/>
    <col min="7950" max="7950" width="12.42578125" style="11" bestFit="1" customWidth="1"/>
    <col min="7951" max="8192" width="11.5703125" style="11"/>
    <col min="8193" max="8193" width="7.7109375" style="11" customWidth="1"/>
    <col min="8194" max="8195" width="7.5703125" style="11" customWidth="1"/>
    <col min="8196" max="8196" width="29.42578125" style="11" customWidth="1"/>
    <col min="8197" max="8197" width="10.85546875" style="11" customWidth="1"/>
    <col min="8198" max="8198" width="11.42578125" style="11" customWidth="1"/>
    <col min="8199" max="8199" width="9.7109375" style="11" customWidth="1"/>
    <col min="8200" max="8200" width="9" style="11" customWidth="1"/>
    <col min="8201" max="8201" width="6.7109375" style="11" bestFit="1" customWidth="1"/>
    <col min="8202" max="8202" width="13.28515625" style="11" customWidth="1"/>
    <col min="8203" max="8203" width="13.42578125" style="11" bestFit="1" customWidth="1"/>
    <col min="8204" max="8204" width="2.5703125" style="11" customWidth="1"/>
    <col min="8205" max="8205" width="17" style="11" customWidth="1"/>
    <col min="8206" max="8206" width="12.42578125" style="11" bestFit="1" customWidth="1"/>
    <col min="8207" max="8448" width="11.5703125" style="11"/>
    <col min="8449" max="8449" width="7.7109375" style="11" customWidth="1"/>
    <col min="8450" max="8451" width="7.5703125" style="11" customWidth="1"/>
    <col min="8452" max="8452" width="29.42578125" style="11" customWidth="1"/>
    <col min="8453" max="8453" width="10.85546875" style="11" customWidth="1"/>
    <col min="8454" max="8454" width="11.42578125" style="11" customWidth="1"/>
    <col min="8455" max="8455" width="9.7109375" style="11" customWidth="1"/>
    <col min="8456" max="8456" width="9" style="11" customWidth="1"/>
    <col min="8457" max="8457" width="6.7109375" style="11" bestFit="1" customWidth="1"/>
    <col min="8458" max="8458" width="13.28515625" style="11" customWidth="1"/>
    <col min="8459" max="8459" width="13.42578125" style="11" bestFit="1" customWidth="1"/>
    <col min="8460" max="8460" width="2.5703125" style="11" customWidth="1"/>
    <col min="8461" max="8461" width="17" style="11" customWidth="1"/>
    <col min="8462" max="8462" width="12.42578125" style="11" bestFit="1" customWidth="1"/>
    <col min="8463" max="8704" width="11.5703125" style="11"/>
    <col min="8705" max="8705" width="7.7109375" style="11" customWidth="1"/>
    <col min="8706" max="8707" width="7.5703125" style="11" customWidth="1"/>
    <col min="8708" max="8708" width="29.42578125" style="11" customWidth="1"/>
    <col min="8709" max="8709" width="10.85546875" style="11" customWidth="1"/>
    <col min="8710" max="8710" width="11.42578125" style="11" customWidth="1"/>
    <col min="8711" max="8711" width="9.7109375" style="11" customWidth="1"/>
    <col min="8712" max="8712" width="9" style="11" customWidth="1"/>
    <col min="8713" max="8713" width="6.7109375" style="11" bestFit="1" customWidth="1"/>
    <col min="8714" max="8714" width="13.28515625" style="11" customWidth="1"/>
    <col min="8715" max="8715" width="13.42578125" style="11" bestFit="1" customWidth="1"/>
    <col min="8716" max="8716" width="2.5703125" style="11" customWidth="1"/>
    <col min="8717" max="8717" width="17" style="11" customWidth="1"/>
    <col min="8718" max="8718" width="12.42578125" style="11" bestFit="1" customWidth="1"/>
    <col min="8719" max="8960" width="11.5703125" style="11"/>
    <col min="8961" max="8961" width="7.7109375" style="11" customWidth="1"/>
    <col min="8962" max="8963" width="7.5703125" style="11" customWidth="1"/>
    <col min="8964" max="8964" width="29.42578125" style="11" customWidth="1"/>
    <col min="8965" max="8965" width="10.85546875" style="11" customWidth="1"/>
    <col min="8966" max="8966" width="11.42578125" style="11" customWidth="1"/>
    <col min="8967" max="8967" width="9.7109375" style="11" customWidth="1"/>
    <col min="8968" max="8968" width="9" style="11" customWidth="1"/>
    <col min="8969" max="8969" width="6.7109375" style="11" bestFit="1" customWidth="1"/>
    <col min="8970" max="8970" width="13.28515625" style="11" customWidth="1"/>
    <col min="8971" max="8971" width="13.42578125" style="11" bestFit="1" customWidth="1"/>
    <col min="8972" max="8972" width="2.5703125" style="11" customWidth="1"/>
    <col min="8973" max="8973" width="17" style="11" customWidth="1"/>
    <col min="8974" max="8974" width="12.42578125" style="11" bestFit="1" customWidth="1"/>
    <col min="8975" max="9216" width="11.5703125" style="11"/>
    <col min="9217" max="9217" width="7.7109375" style="11" customWidth="1"/>
    <col min="9218" max="9219" width="7.5703125" style="11" customWidth="1"/>
    <col min="9220" max="9220" width="29.42578125" style="11" customWidth="1"/>
    <col min="9221" max="9221" width="10.85546875" style="11" customWidth="1"/>
    <col min="9222" max="9222" width="11.42578125" style="11" customWidth="1"/>
    <col min="9223" max="9223" width="9.7109375" style="11" customWidth="1"/>
    <col min="9224" max="9224" width="9" style="11" customWidth="1"/>
    <col min="9225" max="9225" width="6.7109375" style="11" bestFit="1" customWidth="1"/>
    <col min="9226" max="9226" width="13.28515625" style="11" customWidth="1"/>
    <col min="9227" max="9227" width="13.42578125" style="11" bestFit="1" customWidth="1"/>
    <col min="9228" max="9228" width="2.5703125" style="11" customWidth="1"/>
    <col min="9229" max="9229" width="17" style="11" customWidth="1"/>
    <col min="9230" max="9230" width="12.42578125" style="11" bestFit="1" customWidth="1"/>
    <col min="9231" max="9472" width="11.5703125" style="11"/>
    <col min="9473" max="9473" width="7.7109375" style="11" customWidth="1"/>
    <col min="9474" max="9475" width="7.5703125" style="11" customWidth="1"/>
    <col min="9476" max="9476" width="29.42578125" style="11" customWidth="1"/>
    <col min="9477" max="9477" width="10.85546875" style="11" customWidth="1"/>
    <col min="9478" max="9478" width="11.42578125" style="11" customWidth="1"/>
    <col min="9479" max="9479" width="9.7109375" style="11" customWidth="1"/>
    <col min="9480" max="9480" width="9" style="11" customWidth="1"/>
    <col min="9481" max="9481" width="6.7109375" style="11" bestFit="1" customWidth="1"/>
    <col min="9482" max="9482" width="13.28515625" style="11" customWidth="1"/>
    <col min="9483" max="9483" width="13.42578125" style="11" bestFit="1" customWidth="1"/>
    <col min="9484" max="9484" width="2.5703125" style="11" customWidth="1"/>
    <col min="9485" max="9485" width="17" style="11" customWidth="1"/>
    <col min="9486" max="9486" width="12.42578125" style="11" bestFit="1" customWidth="1"/>
    <col min="9487" max="9728" width="11.5703125" style="11"/>
    <col min="9729" max="9729" width="7.7109375" style="11" customWidth="1"/>
    <col min="9730" max="9731" width="7.5703125" style="11" customWidth="1"/>
    <col min="9732" max="9732" width="29.42578125" style="11" customWidth="1"/>
    <col min="9733" max="9733" width="10.85546875" style="11" customWidth="1"/>
    <col min="9734" max="9734" width="11.42578125" style="11" customWidth="1"/>
    <col min="9735" max="9735" width="9.7109375" style="11" customWidth="1"/>
    <col min="9736" max="9736" width="9" style="11" customWidth="1"/>
    <col min="9737" max="9737" width="6.7109375" style="11" bestFit="1" customWidth="1"/>
    <col min="9738" max="9738" width="13.28515625" style="11" customWidth="1"/>
    <col min="9739" max="9739" width="13.42578125" style="11" bestFit="1" customWidth="1"/>
    <col min="9740" max="9740" width="2.5703125" style="11" customWidth="1"/>
    <col min="9741" max="9741" width="17" style="11" customWidth="1"/>
    <col min="9742" max="9742" width="12.42578125" style="11" bestFit="1" customWidth="1"/>
    <col min="9743" max="9984" width="11.5703125" style="11"/>
    <col min="9985" max="9985" width="7.7109375" style="11" customWidth="1"/>
    <col min="9986" max="9987" width="7.5703125" style="11" customWidth="1"/>
    <col min="9988" max="9988" width="29.42578125" style="11" customWidth="1"/>
    <col min="9989" max="9989" width="10.85546875" style="11" customWidth="1"/>
    <col min="9990" max="9990" width="11.42578125" style="11" customWidth="1"/>
    <col min="9991" max="9991" width="9.7109375" style="11" customWidth="1"/>
    <col min="9992" max="9992" width="9" style="11" customWidth="1"/>
    <col min="9993" max="9993" width="6.7109375" style="11" bestFit="1" customWidth="1"/>
    <col min="9994" max="9994" width="13.28515625" style="11" customWidth="1"/>
    <col min="9995" max="9995" width="13.42578125" style="11" bestFit="1" customWidth="1"/>
    <col min="9996" max="9996" width="2.5703125" style="11" customWidth="1"/>
    <col min="9997" max="9997" width="17" style="11" customWidth="1"/>
    <col min="9998" max="9998" width="12.42578125" style="11" bestFit="1" customWidth="1"/>
    <col min="9999" max="10240" width="11.5703125" style="11"/>
    <col min="10241" max="10241" width="7.7109375" style="11" customWidth="1"/>
    <col min="10242" max="10243" width="7.5703125" style="11" customWidth="1"/>
    <col min="10244" max="10244" width="29.42578125" style="11" customWidth="1"/>
    <col min="10245" max="10245" width="10.85546875" style="11" customWidth="1"/>
    <col min="10246" max="10246" width="11.42578125" style="11" customWidth="1"/>
    <col min="10247" max="10247" width="9.7109375" style="11" customWidth="1"/>
    <col min="10248" max="10248" width="9" style="11" customWidth="1"/>
    <col min="10249" max="10249" width="6.7109375" style="11" bestFit="1" customWidth="1"/>
    <col min="10250" max="10250" width="13.28515625" style="11" customWidth="1"/>
    <col min="10251" max="10251" width="13.42578125" style="11" bestFit="1" customWidth="1"/>
    <col min="10252" max="10252" width="2.5703125" style="11" customWidth="1"/>
    <col min="10253" max="10253" width="17" style="11" customWidth="1"/>
    <col min="10254" max="10254" width="12.42578125" style="11" bestFit="1" customWidth="1"/>
    <col min="10255" max="10496" width="11.5703125" style="11"/>
    <col min="10497" max="10497" width="7.7109375" style="11" customWidth="1"/>
    <col min="10498" max="10499" width="7.5703125" style="11" customWidth="1"/>
    <col min="10500" max="10500" width="29.42578125" style="11" customWidth="1"/>
    <col min="10501" max="10501" width="10.85546875" style="11" customWidth="1"/>
    <col min="10502" max="10502" width="11.42578125" style="11" customWidth="1"/>
    <col min="10503" max="10503" width="9.7109375" style="11" customWidth="1"/>
    <col min="10504" max="10504" width="9" style="11" customWidth="1"/>
    <col min="10505" max="10505" width="6.7109375" style="11" bestFit="1" customWidth="1"/>
    <col min="10506" max="10506" width="13.28515625" style="11" customWidth="1"/>
    <col min="10507" max="10507" width="13.42578125" style="11" bestFit="1" customWidth="1"/>
    <col min="10508" max="10508" width="2.5703125" style="11" customWidth="1"/>
    <col min="10509" max="10509" width="17" style="11" customWidth="1"/>
    <col min="10510" max="10510" width="12.42578125" style="11" bestFit="1" customWidth="1"/>
    <col min="10511" max="10752" width="11.5703125" style="11"/>
    <col min="10753" max="10753" width="7.7109375" style="11" customWidth="1"/>
    <col min="10754" max="10755" width="7.5703125" style="11" customWidth="1"/>
    <col min="10756" max="10756" width="29.42578125" style="11" customWidth="1"/>
    <col min="10757" max="10757" width="10.85546875" style="11" customWidth="1"/>
    <col min="10758" max="10758" width="11.42578125" style="11" customWidth="1"/>
    <col min="10759" max="10759" width="9.7109375" style="11" customWidth="1"/>
    <col min="10760" max="10760" width="9" style="11" customWidth="1"/>
    <col min="10761" max="10761" width="6.7109375" style="11" bestFit="1" customWidth="1"/>
    <col min="10762" max="10762" width="13.28515625" style="11" customWidth="1"/>
    <col min="10763" max="10763" width="13.42578125" style="11" bestFit="1" customWidth="1"/>
    <col min="10764" max="10764" width="2.5703125" style="11" customWidth="1"/>
    <col min="10765" max="10765" width="17" style="11" customWidth="1"/>
    <col min="10766" max="10766" width="12.42578125" style="11" bestFit="1" customWidth="1"/>
    <col min="10767" max="11008" width="11.5703125" style="11"/>
    <col min="11009" max="11009" width="7.7109375" style="11" customWidth="1"/>
    <col min="11010" max="11011" width="7.5703125" style="11" customWidth="1"/>
    <col min="11012" max="11012" width="29.42578125" style="11" customWidth="1"/>
    <col min="11013" max="11013" width="10.85546875" style="11" customWidth="1"/>
    <col min="11014" max="11014" width="11.42578125" style="11" customWidth="1"/>
    <col min="11015" max="11015" width="9.7109375" style="11" customWidth="1"/>
    <col min="11016" max="11016" width="9" style="11" customWidth="1"/>
    <col min="11017" max="11017" width="6.7109375" style="11" bestFit="1" customWidth="1"/>
    <col min="11018" max="11018" width="13.28515625" style="11" customWidth="1"/>
    <col min="11019" max="11019" width="13.42578125" style="11" bestFit="1" customWidth="1"/>
    <col min="11020" max="11020" width="2.5703125" style="11" customWidth="1"/>
    <col min="11021" max="11021" width="17" style="11" customWidth="1"/>
    <col min="11022" max="11022" width="12.42578125" style="11" bestFit="1" customWidth="1"/>
    <col min="11023" max="11264" width="11.5703125" style="11"/>
    <col min="11265" max="11265" width="7.7109375" style="11" customWidth="1"/>
    <col min="11266" max="11267" width="7.5703125" style="11" customWidth="1"/>
    <col min="11268" max="11268" width="29.42578125" style="11" customWidth="1"/>
    <col min="11269" max="11269" width="10.85546875" style="11" customWidth="1"/>
    <col min="11270" max="11270" width="11.42578125" style="11" customWidth="1"/>
    <col min="11271" max="11271" width="9.7109375" style="11" customWidth="1"/>
    <col min="11272" max="11272" width="9" style="11" customWidth="1"/>
    <col min="11273" max="11273" width="6.7109375" style="11" bestFit="1" customWidth="1"/>
    <col min="11274" max="11274" width="13.28515625" style="11" customWidth="1"/>
    <col min="11275" max="11275" width="13.42578125" style="11" bestFit="1" customWidth="1"/>
    <col min="11276" max="11276" width="2.5703125" style="11" customWidth="1"/>
    <col min="11277" max="11277" width="17" style="11" customWidth="1"/>
    <col min="11278" max="11278" width="12.42578125" style="11" bestFit="1" customWidth="1"/>
    <col min="11279" max="11520" width="11.5703125" style="11"/>
    <col min="11521" max="11521" width="7.7109375" style="11" customWidth="1"/>
    <col min="11522" max="11523" width="7.5703125" style="11" customWidth="1"/>
    <col min="11524" max="11524" width="29.42578125" style="11" customWidth="1"/>
    <col min="11525" max="11525" width="10.85546875" style="11" customWidth="1"/>
    <col min="11526" max="11526" width="11.42578125" style="11" customWidth="1"/>
    <col min="11527" max="11527" width="9.7109375" style="11" customWidth="1"/>
    <col min="11528" max="11528" width="9" style="11" customWidth="1"/>
    <col min="11529" max="11529" width="6.7109375" style="11" bestFit="1" customWidth="1"/>
    <col min="11530" max="11530" width="13.28515625" style="11" customWidth="1"/>
    <col min="11531" max="11531" width="13.42578125" style="11" bestFit="1" customWidth="1"/>
    <col min="11532" max="11532" width="2.5703125" style="11" customWidth="1"/>
    <col min="11533" max="11533" width="17" style="11" customWidth="1"/>
    <col min="11534" max="11534" width="12.42578125" style="11" bestFit="1" customWidth="1"/>
    <col min="11535" max="11776" width="11.5703125" style="11"/>
    <col min="11777" max="11777" width="7.7109375" style="11" customWidth="1"/>
    <col min="11778" max="11779" width="7.5703125" style="11" customWidth="1"/>
    <col min="11780" max="11780" width="29.42578125" style="11" customWidth="1"/>
    <col min="11781" max="11781" width="10.85546875" style="11" customWidth="1"/>
    <col min="11782" max="11782" width="11.42578125" style="11" customWidth="1"/>
    <col min="11783" max="11783" width="9.7109375" style="11" customWidth="1"/>
    <col min="11784" max="11784" width="9" style="11" customWidth="1"/>
    <col min="11785" max="11785" width="6.7109375" style="11" bestFit="1" customWidth="1"/>
    <col min="11786" max="11786" width="13.28515625" style="11" customWidth="1"/>
    <col min="11787" max="11787" width="13.42578125" style="11" bestFit="1" customWidth="1"/>
    <col min="11788" max="11788" width="2.5703125" style="11" customWidth="1"/>
    <col min="11789" max="11789" width="17" style="11" customWidth="1"/>
    <col min="11790" max="11790" width="12.42578125" style="11" bestFit="1" customWidth="1"/>
    <col min="11791" max="12032" width="11.5703125" style="11"/>
    <col min="12033" max="12033" width="7.7109375" style="11" customWidth="1"/>
    <col min="12034" max="12035" width="7.5703125" style="11" customWidth="1"/>
    <col min="12036" max="12036" width="29.42578125" style="11" customWidth="1"/>
    <col min="12037" max="12037" width="10.85546875" style="11" customWidth="1"/>
    <col min="12038" max="12038" width="11.42578125" style="11" customWidth="1"/>
    <col min="12039" max="12039" width="9.7109375" style="11" customWidth="1"/>
    <col min="12040" max="12040" width="9" style="11" customWidth="1"/>
    <col min="12041" max="12041" width="6.7109375" style="11" bestFit="1" customWidth="1"/>
    <col min="12042" max="12042" width="13.28515625" style="11" customWidth="1"/>
    <col min="12043" max="12043" width="13.42578125" style="11" bestFit="1" customWidth="1"/>
    <col min="12044" max="12044" width="2.5703125" style="11" customWidth="1"/>
    <col min="12045" max="12045" width="17" style="11" customWidth="1"/>
    <col min="12046" max="12046" width="12.42578125" style="11" bestFit="1" customWidth="1"/>
    <col min="12047" max="12288" width="11.5703125" style="11"/>
    <col min="12289" max="12289" width="7.7109375" style="11" customWidth="1"/>
    <col min="12290" max="12291" width="7.5703125" style="11" customWidth="1"/>
    <col min="12292" max="12292" width="29.42578125" style="11" customWidth="1"/>
    <col min="12293" max="12293" width="10.85546875" style="11" customWidth="1"/>
    <col min="12294" max="12294" width="11.42578125" style="11" customWidth="1"/>
    <col min="12295" max="12295" width="9.7109375" style="11" customWidth="1"/>
    <col min="12296" max="12296" width="9" style="11" customWidth="1"/>
    <col min="12297" max="12297" width="6.7109375" style="11" bestFit="1" customWidth="1"/>
    <col min="12298" max="12298" width="13.28515625" style="11" customWidth="1"/>
    <col min="12299" max="12299" width="13.42578125" style="11" bestFit="1" customWidth="1"/>
    <col min="12300" max="12300" width="2.5703125" style="11" customWidth="1"/>
    <col min="12301" max="12301" width="17" style="11" customWidth="1"/>
    <col min="12302" max="12302" width="12.42578125" style="11" bestFit="1" customWidth="1"/>
    <col min="12303" max="12544" width="11.5703125" style="11"/>
    <col min="12545" max="12545" width="7.7109375" style="11" customWidth="1"/>
    <col min="12546" max="12547" width="7.5703125" style="11" customWidth="1"/>
    <col min="12548" max="12548" width="29.42578125" style="11" customWidth="1"/>
    <col min="12549" max="12549" width="10.85546875" style="11" customWidth="1"/>
    <col min="12550" max="12550" width="11.42578125" style="11" customWidth="1"/>
    <col min="12551" max="12551" width="9.7109375" style="11" customWidth="1"/>
    <col min="12552" max="12552" width="9" style="11" customWidth="1"/>
    <col min="12553" max="12553" width="6.7109375" style="11" bestFit="1" customWidth="1"/>
    <col min="12554" max="12554" width="13.28515625" style="11" customWidth="1"/>
    <col min="12555" max="12555" width="13.42578125" style="11" bestFit="1" customWidth="1"/>
    <col min="12556" max="12556" width="2.5703125" style="11" customWidth="1"/>
    <col min="12557" max="12557" width="17" style="11" customWidth="1"/>
    <col min="12558" max="12558" width="12.42578125" style="11" bestFit="1" customWidth="1"/>
    <col min="12559" max="12800" width="11.5703125" style="11"/>
    <col min="12801" max="12801" width="7.7109375" style="11" customWidth="1"/>
    <col min="12802" max="12803" width="7.5703125" style="11" customWidth="1"/>
    <col min="12804" max="12804" width="29.42578125" style="11" customWidth="1"/>
    <col min="12805" max="12805" width="10.85546875" style="11" customWidth="1"/>
    <col min="12806" max="12806" width="11.42578125" style="11" customWidth="1"/>
    <col min="12807" max="12807" width="9.7109375" style="11" customWidth="1"/>
    <col min="12808" max="12808" width="9" style="11" customWidth="1"/>
    <col min="12809" max="12809" width="6.7109375" style="11" bestFit="1" customWidth="1"/>
    <col min="12810" max="12810" width="13.28515625" style="11" customWidth="1"/>
    <col min="12811" max="12811" width="13.42578125" style="11" bestFit="1" customWidth="1"/>
    <col min="12812" max="12812" width="2.5703125" style="11" customWidth="1"/>
    <col min="12813" max="12813" width="17" style="11" customWidth="1"/>
    <col min="12814" max="12814" width="12.42578125" style="11" bestFit="1" customWidth="1"/>
    <col min="12815" max="13056" width="11.5703125" style="11"/>
    <col min="13057" max="13057" width="7.7109375" style="11" customWidth="1"/>
    <col min="13058" max="13059" width="7.5703125" style="11" customWidth="1"/>
    <col min="13060" max="13060" width="29.42578125" style="11" customWidth="1"/>
    <col min="13061" max="13061" width="10.85546875" style="11" customWidth="1"/>
    <col min="13062" max="13062" width="11.42578125" style="11" customWidth="1"/>
    <col min="13063" max="13063" width="9.7109375" style="11" customWidth="1"/>
    <col min="13064" max="13064" width="9" style="11" customWidth="1"/>
    <col min="13065" max="13065" width="6.7109375" style="11" bestFit="1" customWidth="1"/>
    <col min="13066" max="13066" width="13.28515625" style="11" customWidth="1"/>
    <col min="13067" max="13067" width="13.42578125" style="11" bestFit="1" customWidth="1"/>
    <col min="13068" max="13068" width="2.5703125" style="11" customWidth="1"/>
    <col min="13069" max="13069" width="17" style="11" customWidth="1"/>
    <col min="13070" max="13070" width="12.42578125" style="11" bestFit="1" customWidth="1"/>
    <col min="13071" max="13312" width="11.5703125" style="11"/>
    <col min="13313" max="13313" width="7.7109375" style="11" customWidth="1"/>
    <col min="13314" max="13315" width="7.5703125" style="11" customWidth="1"/>
    <col min="13316" max="13316" width="29.42578125" style="11" customWidth="1"/>
    <col min="13317" max="13317" width="10.85546875" style="11" customWidth="1"/>
    <col min="13318" max="13318" width="11.42578125" style="11" customWidth="1"/>
    <col min="13319" max="13319" width="9.7109375" style="11" customWidth="1"/>
    <col min="13320" max="13320" width="9" style="11" customWidth="1"/>
    <col min="13321" max="13321" width="6.7109375" style="11" bestFit="1" customWidth="1"/>
    <col min="13322" max="13322" width="13.28515625" style="11" customWidth="1"/>
    <col min="13323" max="13323" width="13.42578125" style="11" bestFit="1" customWidth="1"/>
    <col min="13324" max="13324" width="2.5703125" style="11" customWidth="1"/>
    <col min="13325" max="13325" width="17" style="11" customWidth="1"/>
    <col min="13326" max="13326" width="12.42578125" style="11" bestFit="1" customWidth="1"/>
    <col min="13327" max="13568" width="11.5703125" style="11"/>
    <col min="13569" max="13569" width="7.7109375" style="11" customWidth="1"/>
    <col min="13570" max="13571" width="7.5703125" style="11" customWidth="1"/>
    <col min="13572" max="13572" width="29.42578125" style="11" customWidth="1"/>
    <col min="13573" max="13573" width="10.85546875" style="11" customWidth="1"/>
    <col min="13574" max="13574" width="11.42578125" style="11" customWidth="1"/>
    <col min="13575" max="13575" width="9.7109375" style="11" customWidth="1"/>
    <col min="13576" max="13576" width="9" style="11" customWidth="1"/>
    <col min="13577" max="13577" width="6.7109375" style="11" bestFit="1" customWidth="1"/>
    <col min="13578" max="13578" width="13.28515625" style="11" customWidth="1"/>
    <col min="13579" max="13579" width="13.42578125" style="11" bestFit="1" customWidth="1"/>
    <col min="13580" max="13580" width="2.5703125" style="11" customWidth="1"/>
    <col min="13581" max="13581" width="17" style="11" customWidth="1"/>
    <col min="13582" max="13582" width="12.42578125" style="11" bestFit="1" customWidth="1"/>
    <col min="13583" max="13824" width="11.5703125" style="11"/>
    <col min="13825" max="13825" width="7.7109375" style="11" customWidth="1"/>
    <col min="13826" max="13827" width="7.5703125" style="11" customWidth="1"/>
    <col min="13828" max="13828" width="29.42578125" style="11" customWidth="1"/>
    <col min="13829" max="13829" width="10.85546875" style="11" customWidth="1"/>
    <col min="13830" max="13830" width="11.42578125" style="11" customWidth="1"/>
    <col min="13831" max="13831" width="9.7109375" style="11" customWidth="1"/>
    <col min="13832" max="13832" width="9" style="11" customWidth="1"/>
    <col min="13833" max="13833" width="6.7109375" style="11" bestFit="1" customWidth="1"/>
    <col min="13834" max="13834" width="13.28515625" style="11" customWidth="1"/>
    <col min="13835" max="13835" width="13.42578125" style="11" bestFit="1" customWidth="1"/>
    <col min="13836" max="13836" width="2.5703125" style="11" customWidth="1"/>
    <col min="13837" max="13837" width="17" style="11" customWidth="1"/>
    <col min="13838" max="13838" width="12.42578125" style="11" bestFit="1" customWidth="1"/>
    <col min="13839" max="14080" width="11.5703125" style="11"/>
    <col min="14081" max="14081" width="7.7109375" style="11" customWidth="1"/>
    <col min="14082" max="14083" width="7.5703125" style="11" customWidth="1"/>
    <col min="14084" max="14084" width="29.42578125" style="11" customWidth="1"/>
    <col min="14085" max="14085" width="10.85546875" style="11" customWidth="1"/>
    <col min="14086" max="14086" width="11.42578125" style="11" customWidth="1"/>
    <col min="14087" max="14087" width="9.7109375" style="11" customWidth="1"/>
    <col min="14088" max="14088" width="9" style="11" customWidth="1"/>
    <col min="14089" max="14089" width="6.7109375" style="11" bestFit="1" customWidth="1"/>
    <col min="14090" max="14090" width="13.28515625" style="11" customWidth="1"/>
    <col min="14091" max="14091" width="13.42578125" style="11" bestFit="1" customWidth="1"/>
    <col min="14092" max="14092" width="2.5703125" style="11" customWidth="1"/>
    <col min="14093" max="14093" width="17" style="11" customWidth="1"/>
    <col min="14094" max="14094" width="12.42578125" style="11" bestFit="1" customWidth="1"/>
    <col min="14095" max="14336" width="11.5703125" style="11"/>
    <col min="14337" max="14337" width="7.7109375" style="11" customWidth="1"/>
    <col min="14338" max="14339" width="7.5703125" style="11" customWidth="1"/>
    <col min="14340" max="14340" width="29.42578125" style="11" customWidth="1"/>
    <col min="14341" max="14341" width="10.85546875" style="11" customWidth="1"/>
    <col min="14342" max="14342" width="11.42578125" style="11" customWidth="1"/>
    <col min="14343" max="14343" width="9.7109375" style="11" customWidth="1"/>
    <col min="14344" max="14344" width="9" style="11" customWidth="1"/>
    <col min="14345" max="14345" width="6.7109375" style="11" bestFit="1" customWidth="1"/>
    <col min="14346" max="14346" width="13.28515625" style="11" customWidth="1"/>
    <col min="14347" max="14347" width="13.42578125" style="11" bestFit="1" customWidth="1"/>
    <col min="14348" max="14348" width="2.5703125" style="11" customWidth="1"/>
    <col min="14349" max="14349" width="17" style="11" customWidth="1"/>
    <col min="14350" max="14350" width="12.42578125" style="11" bestFit="1" customWidth="1"/>
    <col min="14351" max="14592" width="11.5703125" style="11"/>
    <col min="14593" max="14593" width="7.7109375" style="11" customWidth="1"/>
    <col min="14594" max="14595" width="7.5703125" style="11" customWidth="1"/>
    <col min="14596" max="14596" width="29.42578125" style="11" customWidth="1"/>
    <col min="14597" max="14597" width="10.85546875" style="11" customWidth="1"/>
    <col min="14598" max="14598" width="11.42578125" style="11" customWidth="1"/>
    <col min="14599" max="14599" width="9.7109375" style="11" customWidth="1"/>
    <col min="14600" max="14600" width="9" style="11" customWidth="1"/>
    <col min="14601" max="14601" width="6.7109375" style="11" bestFit="1" customWidth="1"/>
    <col min="14602" max="14602" width="13.28515625" style="11" customWidth="1"/>
    <col min="14603" max="14603" width="13.42578125" style="11" bestFit="1" customWidth="1"/>
    <col min="14604" max="14604" width="2.5703125" style="11" customWidth="1"/>
    <col min="14605" max="14605" width="17" style="11" customWidth="1"/>
    <col min="14606" max="14606" width="12.42578125" style="11" bestFit="1" customWidth="1"/>
    <col min="14607" max="14848" width="11.5703125" style="11"/>
    <col min="14849" max="14849" width="7.7109375" style="11" customWidth="1"/>
    <col min="14850" max="14851" width="7.5703125" style="11" customWidth="1"/>
    <col min="14852" max="14852" width="29.42578125" style="11" customWidth="1"/>
    <col min="14853" max="14853" width="10.85546875" style="11" customWidth="1"/>
    <col min="14854" max="14854" width="11.42578125" style="11" customWidth="1"/>
    <col min="14855" max="14855" width="9.7109375" style="11" customWidth="1"/>
    <col min="14856" max="14856" width="9" style="11" customWidth="1"/>
    <col min="14857" max="14857" width="6.7109375" style="11" bestFit="1" customWidth="1"/>
    <col min="14858" max="14858" width="13.28515625" style="11" customWidth="1"/>
    <col min="14859" max="14859" width="13.42578125" style="11" bestFit="1" customWidth="1"/>
    <col min="14860" max="14860" width="2.5703125" style="11" customWidth="1"/>
    <col min="14861" max="14861" width="17" style="11" customWidth="1"/>
    <col min="14862" max="14862" width="12.42578125" style="11" bestFit="1" customWidth="1"/>
    <col min="14863" max="15104" width="11.5703125" style="11"/>
    <col min="15105" max="15105" width="7.7109375" style="11" customWidth="1"/>
    <col min="15106" max="15107" width="7.5703125" style="11" customWidth="1"/>
    <col min="15108" max="15108" width="29.42578125" style="11" customWidth="1"/>
    <col min="15109" max="15109" width="10.85546875" style="11" customWidth="1"/>
    <col min="15110" max="15110" width="11.42578125" style="11" customWidth="1"/>
    <col min="15111" max="15111" width="9.7109375" style="11" customWidth="1"/>
    <col min="15112" max="15112" width="9" style="11" customWidth="1"/>
    <col min="15113" max="15113" width="6.7109375" style="11" bestFit="1" customWidth="1"/>
    <col min="15114" max="15114" width="13.28515625" style="11" customWidth="1"/>
    <col min="15115" max="15115" width="13.42578125" style="11" bestFit="1" customWidth="1"/>
    <col min="15116" max="15116" width="2.5703125" style="11" customWidth="1"/>
    <col min="15117" max="15117" width="17" style="11" customWidth="1"/>
    <col min="15118" max="15118" width="12.42578125" style="11" bestFit="1" customWidth="1"/>
    <col min="15119" max="15360" width="11.5703125" style="11"/>
    <col min="15361" max="15361" width="7.7109375" style="11" customWidth="1"/>
    <col min="15362" max="15363" width="7.5703125" style="11" customWidth="1"/>
    <col min="15364" max="15364" width="29.42578125" style="11" customWidth="1"/>
    <col min="15365" max="15365" width="10.85546875" style="11" customWidth="1"/>
    <col min="15366" max="15366" width="11.42578125" style="11" customWidth="1"/>
    <col min="15367" max="15367" width="9.7109375" style="11" customWidth="1"/>
    <col min="15368" max="15368" width="9" style="11" customWidth="1"/>
    <col min="15369" max="15369" width="6.7109375" style="11" bestFit="1" customWidth="1"/>
    <col min="15370" max="15370" width="13.28515625" style="11" customWidth="1"/>
    <col min="15371" max="15371" width="13.42578125" style="11" bestFit="1" customWidth="1"/>
    <col min="15372" max="15372" width="2.5703125" style="11" customWidth="1"/>
    <col min="15373" max="15373" width="17" style="11" customWidth="1"/>
    <col min="15374" max="15374" width="12.42578125" style="11" bestFit="1" customWidth="1"/>
    <col min="15375" max="15616" width="11.5703125" style="11"/>
    <col min="15617" max="15617" width="7.7109375" style="11" customWidth="1"/>
    <col min="15618" max="15619" width="7.5703125" style="11" customWidth="1"/>
    <col min="15620" max="15620" width="29.42578125" style="11" customWidth="1"/>
    <col min="15621" max="15621" width="10.85546875" style="11" customWidth="1"/>
    <col min="15622" max="15622" width="11.42578125" style="11" customWidth="1"/>
    <col min="15623" max="15623" width="9.7109375" style="11" customWidth="1"/>
    <col min="15624" max="15624" width="9" style="11" customWidth="1"/>
    <col min="15625" max="15625" width="6.7109375" style="11" bestFit="1" customWidth="1"/>
    <col min="15626" max="15626" width="13.28515625" style="11" customWidth="1"/>
    <col min="15627" max="15627" width="13.42578125" style="11" bestFit="1" customWidth="1"/>
    <col min="15628" max="15628" width="2.5703125" style="11" customWidth="1"/>
    <col min="15629" max="15629" width="17" style="11" customWidth="1"/>
    <col min="15630" max="15630" width="12.42578125" style="11" bestFit="1" customWidth="1"/>
    <col min="15631" max="15872" width="11.5703125" style="11"/>
    <col min="15873" max="15873" width="7.7109375" style="11" customWidth="1"/>
    <col min="15874" max="15875" width="7.5703125" style="11" customWidth="1"/>
    <col min="15876" max="15876" width="29.42578125" style="11" customWidth="1"/>
    <col min="15877" max="15877" width="10.85546875" style="11" customWidth="1"/>
    <col min="15878" max="15878" width="11.42578125" style="11" customWidth="1"/>
    <col min="15879" max="15879" width="9.7109375" style="11" customWidth="1"/>
    <col min="15880" max="15880" width="9" style="11" customWidth="1"/>
    <col min="15881" max="15881" width="6.7109375" style="11" bestFit="1" customWidth="1"/>
    <col min="15882" max="15882" width="13.28515625" style="11" customWidth="1"/>
    <col min="15883" max="15883" width="13.42578125" style="11" bestFit="1" customWidth="1"/>
    <col min="15884" max="15884" width="2.5703125" style="11" customWidth="1"/>
    <col min="15885" max="15885" width="17" style="11" customWidth="1"/>
    <col min="15886" max="15886" width="12.42578125" style="11" bestFit="1" customWidth="1"/>
    <col min="15887" max="16128" width="11.5703125" style="11"/>
    <col min="16129" max="16129" width="7.7109375" style="11" customWidth="1"/>
    <col min="16130" max="16131" width="7.5703125" style="11" customWidth="1"/>
    <col min="16132" max="16132" width="29.42578125" style="11" customWidth="1"/>
    <col min="16133" max="16133" width="10.85546875" style="11" customWidth="1"/>
    <col min="16134" max="16134" width="11.42578125" style="11" customWidth="1"/>
    <col min="16135" max="16135" width="9.7109375" style="11" customWidth="1"/>
    <col min="16136" max="16136" width="9" style="11" customWidth="1"/>
    <col min="16137" max="16137" width="6.7109375" style="11" bestFit="1" customWidth="1"/>
    <col min="16138" max="16138" width="13.28515625" style="11" customWidth="1"/>
    <col min="16139" max="16139" width="13.42578125" style="11" bestFit="1" customWidth="1"/>
    <col min="16140" max="16140" width="2.5703125" style="11" customWidth="1"/>
    <col min="16141" max="16141" width="17" style="11" customWidth="1"/>
    <col min="16142" max="16142" width="12.42578125" style="11" bestFit="1" customWidth="1"/>
    <col min="16143" max="16384" width="11.5703125" style="11"/>
  </cols>
  <sheetData>
    <row r="1" spans="1:13" customFormat="1" ht="12.75">
      <c r="A1" s="606"/>
      <c r="B1" s="10"/>
      <c r="C1" s="10"/>
      <c r="D1" s="10"/>
      <c r="E1" s="10"/>
      <c r="F1" s="10"/>
      <c r="G1" s="10"/>
      <c r="H1" s="10"/>
      <c r="I1" s="10"/>
      <c r="J1" s="237"/>
      <c r="K1" s="610"/>
      <c r="L1" s="10"/>
    </row>
    <row r="2" spans="1:13" customFormat="1" ht="12.75">
      <c r="A2" s="1016" t="str">
        <f>+'[6]Origen y Aplicacion de Recursos'!A2:R2</f>
        <v>MUNICIPALIDAD DE LOS CHILES</v>
      </c>
      <c r="B2" s="1016"/>
      <c r="C2" s="1016"/>
      <c r="D2" s="1016"/>
      <c r="E2" s="1016"/>
      <c r="F2" s="1016"/>
      <c r="G2" s="1016"/>
      <c r="H2" s="1016"/>
      <c r="I2" s="1016"/>
      <c r="J2" s="1016"/>
      <c r="K2" s="610"/>
      <c r="L2" s="10"/>
    </row>
    <row r="3" spans="1:13" customFormat="1" ht="12.75">
      <c r="A3" s="1016" t="s">
        <v>1200</v>
      </c>
      <c r="B3" s="1016"/>
      <c r="C3" s="1016"/>
      <c r="D3" s="1016"/>
      <c r="E3" s="1016"/>
      <c r="F3" s="1016"/>
      <c r="G3" s="1016"/>
      <c r="H3" s="1016"/>
      <c r="I3" s="1016"/>
      <c r="J3" s="1016"/>
      <c r="K3" s="610"/>
      <c r="L3" s="10"/>
    </row>
    <row r="4" spans="1:13" ht="12.75">
      <c r="A4" s="1016" t="s">
        <v>42</v>
      </c>
      <c r="B4" s="1016"/>
      <c r="C4" s="1016"/>
      <c r="D4" s="1016"/>
      <c r="E4" s="1016"/>
      <c r="F4" s="1016"/>
      <c r="G4" s="1016"/>
      <c r="H4" s="1016"/>
      <c r="I4" s="1016"/>
      <c r="J4" s="1016"/>
      <c r="K4" s="222"/>
      <c r="L4" s="12"/>
    </row>
    <row r="5" spans="1:13" ht="12.75">
      <c r="A5" s="1016" t="s">
        <v>1159</v>
      </c>
      <c r="B5" s="1016"/>
      <c r="C5" s="1016"/>
      <c r="D5" s="1016"/>
      <c r="E5" s="1016"/>
      <c r="F5" s="1016"/>
      <c r="G5" s="1016"/>
      <c r="H5" s="1016"/>
      <c r="I5" s="1016"/>
      <c r="J5" s="1016"/>
    </row>
    <row r="6" spans="1:13" ht="12.75">
      <c r="A6" s="606"/>
    </row>
    <row r="7" spans="1:13" ht="12.75" customHeight="1">
      <c r="A7" s="1059" t="s">
        <v>44</v>
      </c>
      <c r="B7" s="14" t="s">
        <v>45</v>
      </c>
      <c r="C7" s="15"/>
      <c r="D7" s="16"/>
      <c r="E7" s="17" t="s">
        <v>46</v>
      </c>
      <c r="F7" s="17" t="s">
        <v>47</v>
      </c>
      <c r="G7" s="14" t="s">
        <v>48</v>
      </c>
      <c r="H7" s="17" t="s">
        <v>45</v>
      </c>
      <c r="I7" s="14" t="s">
        <v>49</v>
      </c>
      <c r="J7" s="17" t="s">
        <v>953</v>
      </c>
      <c r="L7" s="11"/>
    </row>
    <row r="8" spans="1:13" ht="12" customHeight="1">
      <c r="A8" s="1060"/>
      <c r="B8" s="18" t="s">
        <v>50</v>
      </c>
      <c r="C8" s="19" t="s">
        <v>51</v>
      </c>
      <c r="D8" s="20" t="s">
        <v>52</v>
      </c>
      <c r="E8" s="21" t="s">
        <v>53</v>
      </c>
      <c r="F8" s="21" t="s">
        <v>54</v>
      </c>
      <c r="G8" s="18" t="s">
        <v>53</v>
      </c>
      <c r="H8" s="21" t="s">
        <v>375</v>
      </c>
      <c r="I8" s="18">
        <v>0</v>
      </c>
      <c r="J8" s="21" t="s">
        <v>56</v>
      </c>
      <c r="L8" s="11"/>
    </row>
    <row r="9" spans="1:13" ht="12" customHeight="1">
      <c r="A9" s="1060"/>
      <c r="B9" s="18"/>
      <c r="C9" s="20" t="s">
        <v>57</v>
      </c>
      <c r="D9" s="20" t="s">
        <v>58</v>
      </c>
      <c r="E9" s="21" t="s">
        <v>50</v>
      </c>
      <c r="F9" s="21" t="s">
        <v>53</v>
      </c>
      <c r="G9" s="18" t="s">
        <v>375</v>
      </c>
      <c r="H9" s="21" t="s">
        <v>376</v>
      </c>
      <c r="I9" s="18" t="s">
        <v>378</v>
      </c>
      <c r="J9" s="21" t="s">
        <v>61</v>
      </c>
      <c r="L9" s="11"/>
    </row>
    <row r="10" spans="1:13" ht="12" customHeight="1">
      <c r="A10" s="1061"/>
      <c r="B10" s="22"/>
      <c r="C10" s="23"/>
      <c r="D10" s="24"/>
      <c r="E10" s="25"/>
      <c r="F10" s="26" t="s">
        <v>62</v>
      </c>
      <c r="G10" s="22" t="s">
        <v>379</v>
      </c>
      <c r="H10" s="25"/>
      <c r="I10" s="22" t="s">
        <v>377</v>
      </c>
      <c r="J10" s="21"/>
      <c r="L10" s="11"/>
    </row>
    <row r="11" spans="1:13">
      <c r="A11" s="27"/>
      <c r="B11" s="28"/>
      <c r="C11" s="29"/>
      <c r="D11" s="28"/>
      <c r="E11" s="28"/>
      <c r="F11" s="28"/>
      <c r="G11" s="30"/>
      <c r="H11" s="31"/>
      <c r="I11" s="31"/>
      <c r="J11" s="32"/>
      <c r="L11" s="11"/>
    </row>
    <row r="12" spans="1:13">
      <c r="A12" s="33"/>
      <c r="B12" s="34"/>
      <c r="D12" s="34"/>
      <c r="E12" s="39"/>
      <c r="F12" s="34"/>
      <c r="G12" s="36"/>
      <c r="H12" s="36"/>
      <c r="I12" s="34"/>
      <c r="J12" s="45"/>
      <c r="K12" s="224"/>
      <c r="L12" s="44"/>
      <c r="M12" s="34"/>
    </row>
    <row r="13" spans="1:13">
      <c r="A13" s="33"/>
      <c r="B13" s="34"/>
      <c r="D13" s="39" t="s">
        <v>1191</v>
      </c>
      <c r="E13" s="39"/>
      <c r="F13" s="223"/>
      <c r="G13" s="36"/>
      <c r="H13" s="36"/>
      <c r="I13" s="34"/>
      <c r="J13" s="45"/>
      <c r="K13" s="224"/>
      <c r="L13" s="44"/>
      <c r="M13" s="223"/>
    </row>
    <row r="14" spans="1:13">
      <c r="A14" s="33"/>
      <c r="B14" s="34"/>
      <c r="D14" s="34"/>
      <c r="E14" s="39"/>
      <c r="F14" s="34"/>
      <c r="G14" s="36"/>
      <c r="H14" s="36"/>
      <c r="I14" s="34"/>
      <c r="J14" s="45"/>
      <c r="K14" s="224"/>
      <c r="L14" s="44"/>
      <c r="M14" s="223"/>
    </row>
    <row r="15" spans="1:13">
      <c r="A15" s="33">
        <v>1</v>
      </c>
      <c r="B15" s="37">
        <v>102</v>
      </c>
      <c r="C15" s="611">
        <v>8</v>
      </c>
      <c r="D15" s="34" t="s">
        <v>342</v>
      </c>
      <c r="E15" s="36">
        <f>+'[7]Relacion de Puestos Vial'!E25</f>
        <v>318279.61594442994</v>
      </c>
      <c r="F15" s="57">
        <v>0</v>
      </c>
      <c r="G15" s="36">
        <f>+E15+F15</f>
        <v>318279.61594442994</v>
      </c>
      <c r="H15" s="37">
        <v>105</v>
      </c>
      <c r="I15" s="34">
        <v>12</v>
      </c>
      <c r="J15" s="38">
        <f>+A15*G15*I15</f>
        <v>3819355.3913331591</v>
      </c>
      <c r="K15" s="224"/>
      <c r="L15" s="44"/>
      <c r="M15" s="223"/>
    </row>
    <row r="16" spans="1:13">
      <c r="A16" s="33">
        <v>1</v>
      </c>
      <c r="B16" s="37">
        <v>102</v>
      </c>
      <c r="C16" s="611">
        <v>8</v>
      </c>
      <c r="D16" s="34" t="s">
        <v>1160</v>
      </c>
      <c r="E16" s="36">
        <f>+'[7]Relacion de Puestos Vial'!E18</f>
        <v>671321.83652849996</v>
      </c>
      <c r="F16" s="57">
        <v>0</v>
      </c>
      <c r="G16" s="36">
        <f>+E16+F16</f>
        <v>671321.83652849996</v>
      </c>
      <c r="H16" s="37">
        <v>105</v>
      </c>
      <c r="I16" s="34">
        <v>12</v>
      </c>
      <c r="J16" s="38">
        <f>+A16*G16*I16</f>
        <v>8055862.0383419991</v>
      </c>
      <c r="K16" s="224"/>
      <c r="L16" s="44"/>
      <c r="M16" s="223"/>
    </row>
    <row r="17" spans="1:13">
      <c r="A17" s="33">
        <v>1</v>
      </c>
      <c r="B17" s="37">
        <v>102</v>
      </c>
      <c r="C17" s="611">
        <v>8</v>
      </c>
      <c r="D17" s="34" t="s">
        <v>1161</v>
      </c>
      <c r="E17" s="36">
        <f>+'[7]Relacion de Puestos Vial'!E19</f>
        <v>560665.89678265504</v>
      </c>
      <c r="F17" s="57">
        <v>0</v>
      </c>
      <c r="G17" s="36">
        <f>+E17+F17</f>
        <v>560665.89678265504</v>
      </c>
      <c r="H17" s="37">
        <v>105</v>
      </c>
      <c r="I17" s="34">
        <v>12</v>
      </c>
      <c r="J17" s="38">
        <f>+A17*G17*I17</f>
        <v>6727990.7613918604</v>
      </c>
      <c r="K17" s="224"/>
      <c r="L17" s="44"/>
      <c r="M17" s="223"/>
    </row>
    <row r="18" spans="1:13">
      <c r="A18" s="33">
        <v>2</v>
      </c>
      <c r="B18" s="37">
        <v>102</v>
      </c>
      <c r="C18" s="611">
        <v>8</v>
      </c>
      <c r="D18" s="34" t="s">
        <v>1162</v>
      </c>
      <c r="E18" s="36">
        <f>+'[7]Relacion de Puestos'!E38</f>
        <v>357149.593656426</v>
      </c>
      <c r="F18" s="57">
        <v>0</v>
      </c>
      <c r="G18" s="36">
        <f>+E18+F18</f>
        <v>357149.593656426</v>
      </c>
      <c r="H18" s="37">
        <v>105</v>
      </c>
      <c r="I18" s="34">
        <v>12</v>
      </c>
      <c r="J18" s="38">
        <f>+A18*G18*I18</f>
        <v>8571590.2477542236</v>
      </c>
      <c r="K18" s="224"/>
      <c r="L18" s="44"/>
      <c r="M18" s="223"/>
    </row>
    <row r="19" spans="1:13">
      <c r="A19" s="33">
        <v>1</v>
      </c>
      <c r="B19" s="37">
        <v>102</v>
      </c>
      <c r="C19" s="611">
        <v>8</v>
      </c>
      <c r="D19" s="34" t="s">
        <v>1163</v>
      </c>
      <c r="E19" s="36">
        <f>338918+5253.2+3750+3750</f>
        <v>351671.2</v>
      </c>
      <c r="F19" s="57">
        <v>0</v>
      </c>
      <c r="G19" s="36">
        <f>+E19+F19</f>
        <v>351671.2</v>
      </c>
      <c r="H19" s="37">
        <v>105</v>
      </c>
      <c r="I19" s="34">
        <v>12</v>
      </c>
      <c r="J19" s="38">
        <f>+A19*G19*I19</f>
        <v>4220054.4000000004</v>
      </c>
      <c r="K19" s="224"/>
      <c r="L19" s="44"/>
      <c r="M19" s="612"/>
    </row>
    <row r="20" spans="1:13">
      <c r="A20" s="37"/>
      <c r="B20" s="254"/>
      <c r="D20" s="73"/>
      <c r="E20" s="223"/>
      <c r="F20" s="57"/>
      <c r="G20" s="36"/>
      <c r="H20" s="37"/>
      <c r="I20" s="34"/>
      <c r="J20" s="38"/>
      <c r="K20" s="224"/>
      <c r="L20" s="44"/>
      <c r="M20" s="223"/>
    </row>
    <row r="21" spans="1:13" ht="12.75" thickBot="1">
      <c r="A21" s="613"/>
      <c r="B21" s="37"/>
      <c r="D21" s="39" t="s">
        <v>372</v>
      </c>
      <c r="E21" s="39"/>
      <c r="F21" s="57"/>
      <c r="G21" s="36"/>
      <c r="H21" s="37"/>
      <c r="I21" s="34"/>
      <c r="J21" s="38">
        <f>SUM(J15:J20)</f>
        <v>31394852.83882124</v>
      </c>
      <c r="K21" s="224"/>
      <c r="L21" s="44"/>
      <c r="M21" s="223"/>
    </row>
    <row r="22" spans="1:13" ht="12.75" thickTop="1">
      <c r="A22" s="33">
        <f>SUM(A15:A21)</f>
        <v>6</v>
      </c>
      <c r="B22" s="34"/>
      <c r="D22" s="34"/>
      <c r="E22" s="39"/>
      <c r="F22" s="34"/>
      <c r="G22" s="36"/>
      <c r="H22" s="36"/>
      <c r="I22" s="34"/>
      <c r="J22" s="38"/>
      <c r="K22" s="224"/>
      <c r="L22" s="44"/>
      <c r="M22" s="223"/>
    </row>
    <row r="23" spans="1:13">
      <c r="A23" s="33"/>
      <c r="B23" s="34"/>
      <c r="D23" s="34"/>
      <c r="E23" s="39"/>
      <c r="F23" s="34"/>
      <c r="G23" s="36"/>
      <c r="H23" s="36"/>
      <c r="I23" s="34"/>
      <c r="J23" s="45"/>
      <c r="K23" s="224"/>
      <c r="L23" s="44"/>
      <c r="M23" s="223"/>
    </row>
    <row r="24" spans="1:13">
      <c r="A24" s="45"/>
      <c r="B24" s="34"/>
      <c r="D24" s="39"/>
      <c r="E24" s="39"/>
      <c r="F24" s="34"/>
      <c r="G24" s="36"/>
      <c r="H24" s="36"/>
      <c r="I24" s="34"/>
      <c r="J24" s="46"/>
      <c r="K24" s="224"/>
      <c r="L24" s="44"/>
      <c r="M24" s="223"/>
    </row>
    <row r="25" spans="1:13" ht="12.75" thickBot="1">
      <c r="A25" s="45"/>
      <c r="B25" s="48"/>
      <c r="C25" s="34"/>
      <c r="D25" s="34"/>
      <c r="E25" s="284"/>
      <c r="F25" s="34"/>
      <c r="G25" s="36"/>
      <c r="H25" s="36"/>
      <c r="I25" s="34"/>
      <c r="J25" s="253"/>
      <c r="K25" s="224"/>
      <c r="L25" s="44"/>
      <c r="M25" s="223"/>
    </row>
    <row r="26" spans="1:13" ht="12.75" thickBot="1">
      <c r="A26" s="49">
        <f>+A22</f>
        <v>6</v>
      </c>
      <c r="B26" s="50" t="s">
        <v>72</v>
      </c>
      <c r="C26" s="51"/>
      <c r="D26" s="51"/>
      <c r="E26" s="51"/>
      <c r="F26" s="51"/>
      <c r="G26" s="51"/>
      <c r="H26" s="51"/>
      <c r="I26" s="51"/>
      <c r="J26" s="52"/>
      <c r="K26" s="223"/>
      <c r="L26" s="44"/>
      <c r="M26" s="223"/>
    </row>
    <row r="27" spans="1:13">
      <c r="A27" s="18"/>
      <c r="B27" s="39"/>
      <c r="C27" s="34"/>
      <c r="D27" s="34"/>
      <c r="E27" s="34"/>
      <c r="F27" s="34"/>
      <c r="G27" s="34"/>
      <c r="H27" s="34"/>
      <c r="I27" s="34"/>
      <c r="J27" s="34"/>
      <c r="K27" s="223"/>
      <c r="L27" s="44"/>
      <c r="M27" s="223"/>
    </row>
    <row r="28" spans="1:13">
      <c r="J28" s="192"/>
      <c r="K28" s="223"/>
      <c r="M28" s="223"/>
    </row>
    <row r="29" spans="1:13" ht="15.75" thickBot="1">
      <c r="A29" s="53" t="s">
        <v>73</v>
      </c>
      <c r="E29" s="227"/>
      <c r="J29" s="34"/>
      <c r="K29" s="223"/>
      <c r="M29" s="223"/>
    </row>
    <row r="30" spans="1:13" ht="12.75" thickBot="1">
      <c r="A30" s="47"/>
      <c r="I30" s="1062" t="s">
        <v>74</v>
      </c>
      <c r="J30" s="1063"/>
      <c r="K30" s="223"/>
      <c r="M30" s="227"/>
    </row>
    <row r="31" spans="1:13" ht="15.75" customHeight="1">
      <c r="B31" s="1057" t="s">
        <v>1140</v>
      </c>
      <c r="C31" s="1057"/>
      <c r="D31" s="1057"/>
      <c r="E31" s="1057"/>
      <c r="F31" s="1057"/>
      <c r="G31" s="1057"/>
      <c r="H31" s="1057"/>
      <c r="I31" s="1064">
        <v>0</v>
      </c>
      <c r="J31" s="1064"/>
      <c r="K31" s="223"/>
    </row>
    <row r="32" spans="1:13" ht="15" customHeight="1">
      <c r="B32" s="54" t="s">
        <v>75</v>
      </c>
      <c r="C32" s="55"/>
      <c r="D32" s="55"/>
      <c r="E32" s="55"/>
      <c r="F32" s="55"/>
      <c r="G32" s="55"/>
      <c r="H32" s="55"/>
      <c r="I32" s="1066">
        <v>0</v>
      </c>
      <c r="J32" s="1067"/>
      <c r="K32" s="225"/>
    </row>
    <row r="33" spans="1:14" ht="15.75" customHeight="1">
      <c r="B33" s="1065" t="s">
        <v>76</v>
      </c>
      <c r="C33" s="1065"/>
      <c r="D33" s="1065"/>
      <c r="E33" s="1065"/>
      <c r="F33" s="1065"/>
      <c r="G33" s="1065"/>
      <c r="H33" s="1065"/>
      <c r="I33" s="1069">
        <f>+'Distribucion Programas II '!J30</f>
        <v>0</v>
      </c>
      <c r="J33" s="1069"/>
      <c r="K33" s="225"/>
    </row>
    <row r="34" spans="1:14" ht="15.75" customHeight="1">
      <c r="B34" s="1057" t="s">
        <v>77</v>
      </c>
      <c r="C34" s="1057"/>
      <c r="D34" s="1057"/>
      <c r="E34" s="1057"/>
      <c r="F34" s="1057"/>
      <c r="G34" s="1057"/>
      <c r="H34" s="1057"/>
      <c r="I34" s="1058">
        <f>SUM(I35:J38)</f>
        <v>0</v>
      </c>
      <c r="J34" s="1058"/>
      <c r="K34" s="225"/>
    </row>
    <row r="35" spans="1:14" ht="15.75" customHeight="1">
      <c r="B35" s="1055" t="s">
        <v>78</v>
      </c>
      <c r="C35" s="1055"/>
      <c r="D35" s="1055"/>
      <c r="E35" s="1055"/>
      <c r="F35" s="1055"/>
      <c r="G35" s="1055"/>
      <c r="H35" s="1055"/>
      <c r="I35" s="1056">
        <v>0</v>
      </c>
      <c r="J35" s="1056"/>
      <c r="K35" s="225"/>
    </row>
    <row r="36" spans="1:14" ht="15.75" customHeight="1">
      <c r="B36" s="1055" t="s">
        <v>79</v>
      </c>
      <c r="C36" s="1055"/>
      <c r="D36" s="1055"/>
      <c r="E36" s="1055"/>
      <c r="F36" s="1055"/>
      <c r="G36" s="1055"/>
      <c r="H36" s="1055"/>
      <c r="I36" s="1068">
        <v>0</v>
      </c>
      <c r="J36" s="1068"/>
      <c r="K36" s="225"/>
    </row>
    <row r="37" spans="1:14" ht="15.75" customHeight="1">
      <c r="B37" s="1055" t="s">
        <v>79</v>
      </c>
      <c r="C37" s="1055"/>
      <c r="D37" s="1055"/>
      <c r="E37" s="1055"/>
      <c r="F37" s="1055"/>
      <c r="G37" s="1055"/>
      <c r="H37" s="1055"/>
      <c r="I37" s="1068">
        <v>0</v>
      </c>
      <c r="J37" s="1068"/>
      <c r="K37" s="225"/>
    </row>
    <row r="38" spans="1:14" ht="15.75" customHeight="1">
      <c r="B38" s="1055" t="s">
        <v>79</v>
      </c>
      <c r="C38" s="1055"/>
      <c r="D38" s="1055"/>
      <c r="E38" s="1055"/>
      <c r="F38" s="1055"/>
      <c r="G38" s="1055"/>
      <c r="H38" s="1055"/>
      <c r="I38" s="1068">
        <v>0</v>
      </c>
      <c r="J38" s="1068"/>
      <c r="K38" s="225"/>
    </row>
    <row r="39" spans="1:14" ht="15.75" customHeight="1">
      <c r="B39" s="56"/>
      <c r="C39" s="56"/>
      <c r="D39" s="56"/>
      <c r="E39" s="56"/>
      <c r="F39" s="56"/>
      <c r="G39" s="56"/>
      <c r="H39" s="56"/>
      <c r="I39" s="57"/>
      <c r="J39" s="57"/>
      <c r="K39" s="225"/>
    </row>
    <row r="40" spans="1:14" ht="15.75" customHeight="1">
      <c r="B40" s="56"/>
      <c r="C40" s="56"/>
      <c r="D40" s="56"/>
      <c r="E40" s="56"/>
      <c r="F40" s="56"/>
      <c r="G40" s="56"/>
      <c r="H40" s="56"/>
      <c r="I40" s="57"/>
      <c r="J40" s="57"/>
      <c r="K40" s="225"/>
    </row>
    <row r="41" spans="1:14" ht="15.75" customHeight="1">
      <c r="B41" s="56"/>
      <c r="C41" s="56"/>
      <c r="D41" s="56"/>
      <c r="E41" s="56"/>
      <c r="F41" s="56"/>
      <c r="G41" s="56"/>
      <c r="H41" s="56"/>
      <c r="I41" s="57"/>
      <c r="J41" s="57"/>
      <c r="K41" s="225"/>
      <c r="M41" s="187"/>
      <c r="N41" s="187"/>
    </row>
    <row r="42" spans="1:14" ht="15.75" customHeight="1">
      <c r="B42" s="56"/>
      <c r="C42" s="56"/>
      <c r="D42" s="56"/>
      <c r="E42" s="56"/>
      <c r="F42" s="56"/>
      <c r="G42" s="56"/>
      <c r="H42" s="56"/>
      <c r="I42" s="57"/>
      <c r="J42" s="57"/>
      <c r="K42" s="225"/>
      <c r="M42" s="187"/>
      <c r="N42" s="187"/>
    </row>
    <row r="43" spans="1:14" ht="15.75" customHeight="1">
      <c r="A43" s="58" t="s">
        <v>1164</v>
      </c>
      <c r="B43" s="56"/>
      <c r="C43" s="56"/>
      <c r="D43" s="56"/>
      <c r="E43" s="56"/>
      <c r="F43" s="56"/>
      <c r="G43" s="56"/>
      <c r="H43" s="56"/>
      <c r="I43" s="57"/>
      <c r="J43" s="57"/>
      <c r="K43" s="225"/>
      <c r="M43" s="187"/>
      <c r="N43" s="187"/>
    </row>
    <row r="44" spans="1:14" ht="15.75" customHeight="1">
      <c r="A44" s="614">
        <v>43195</v>
      </c>
      <c r="B44" s="614"/>
      <c r="C44" s="56"/>
      <c r="D44" s="56"/>
      <c r="E44" s="56"/>
      <c r="F44" s="56"/>
      <c r="G44" s="56"/>
      <c r="H44" s="56"/>
      <c r="I44" s="57"/>
      <c r="J44" s="57"/>
      <c r="K44" s="225"/>
      <c r="M44" s="187"/>
      <c r="N44" s="187"/>
    </row>
    <row r="45" spans="1:14" ht="15.75" customHeight="1">
      <c r="B45" s="56"/>
      <c r="C45" s="56"/>
      <c r="D45" s="56"/>
      <c r="E45" s="56"/>
      <c r="F45" s="56"/>
      <c r="G45" s="56"/>
      <c r="H45" s="56"/>
      <c r="I45" s="57"/>
      <c r="J45" s="57"/>
      <c r="K45" s="225"/>
      <c r="M45" s="187"/>
      <c r="N45" s="187"/>
    </row>
    <row r="46" spans="1:14" ht="15.75" customHeight="1">
      <c r="B46" s="56"/>
      <c r="C46" s="56"/>
      <c r="D46" s="56"/>
      <c r="E46" s="56"/>
      <c r="F46" s="56"/>
      <c r="G46" s="56"/>
      <c r="H46" s="56"/>
      <c r="I46" s="57"/>
      <c r="J46" s="57"/>
      <c r="K46" s="225"/>
      <c r="M46" s="187"/>
      <c r="N46" s="187"/>
    </row>
    <row r="47" spans="1:14" ht="15.75" customHeight="1">
      <c r="B47" s="56"/>
      <c r="C47" s="56"/>
      <c r="D47" s="56"/>
      <c r="E47" s="56"/>
      <c r="F47" s="56"/>
      <c r="G47" s="56"/>
      <c r="H47" s="56"/>
      <c r="I47" s="57"/>
      <c r="J47" s="57"/>
      <c r="K47" s="225"/>
      <c r="M47" s="187"/>
      <c r="N47" s="187"/>
    </row>
    <row r="48" spans="1:14" ht="15.75" customHeight="1">
      <c r="B48" s="56"/>
      <c r="C48" s="56"/>
      <c r="D48" s="56"/>
      <c r="E48" s="56"/>
      <c r="F48" s="56"/>
      <c r="G48" s="56"/>
      <c r="H48" s="56"/>
      <c r="I48" s="57"/>
      <c r="J48" s="57"/>
      <c r="K48" s="225"/>
      <c r="M48" s="187"/>
      <c r="N48" s="187"/>
    </row>
    <row r="49" spans="1:14" ht="15.75" customHeight="1">
      <c r="B49" s="56"/>
      <c r="C49" s="56"/>
      <c r="D49" s="56"/>
      <c r="E49" s="56"/>
      <c r="F49" s="56"/>
      <c r="G49" s="56"/>
      <c r="H49" s="56"/>
      <c r="I49" s="57"/>
      <c r="J49" s="57"/>
      <c r="K49" s="225"/>
    </row>
    <row r="50" spans="1:14" ht="15.75" customHeight="1">
      <c r="B50" s="56"/>
      <c r="C50" s="56"/>
      <c r="D50" s="56"/>
      <c r="E50" s="56"/>
      <c r="F50" s="56"/>
      <c r="G50" s="56"/>
      <c r="H50" s="56"/>
      <c r="I50" s="57"/>
      <c r="J50" s="57"/>
      <c r="K50" s="225"/>
    </row>
    <row r="51" spans="1:14">
      <c r="A51" s="47"/>
      <c r="J51" s="34"/>
      <c r="K51" s="223"/>
    </row>
    <row r="52" spans="1:14" s="13" customFormat="1">
      <c r="A52" s="47"/>
      <c r="B52" s="11"/>
      <c r="C52" s="11"/>
      <c r="D52" s="11"/>
      <c r="E52" s="11"/>
      <c r="F52" s="11"/>
      <c r="G52" s="11"/>
      <c r="H52" s="11"/>
      <c r="I52" s="11"/>
      <c r="J52" s="34"/>
      <c r="K52" s="223"/>
      <c r="M52" s="11"/>
      <c r="N52" s="11"/>
    </row>
    <row r="53" spans="1:14" s="13" customFormat="1">
      <c r="A53" s="47"/>
      <c r="B53" s="11"/>
      <c r="C53" s="11"/>
      <c r="D53" s="11"/>
      <c r="E53" s="11"/>
      <c r="F53" s="11"/>
      <c r="G53" s="11"/>
      <c r="H53" s="11"/>
      <c r="I53" s="11"/>
      <c r="J53" s="34"/>
      <c r="K53" s="223"/>
      <c r="M53" s="11"/>
      <c r="N53" s="11"/>
    </row>
    <row r="54" spans="1:14" s="13" customFormat="1">
      <c r="A54" s="47"/>
      <c r="B54" s="11"/>
      <c r="C54" s="11"/>
      <c r="D54" s="11"/>
      <c r="E54" s="11"/>
      <c r="F54" s="11"/>
      <c r="G54" s="11"/>
      <c r="H54" s="11"/>
      <c r="I54" s="11"/>
      <c r="J54" s="34"/>
      <c r="K54" s="223"/>
      <c r="M54" s="11"/>
      <c r="N54" s="11"/>
    </row>
    <row r="55" spans="1:14" s="13" customFormat="1">
      <c r="A55" s="47"/>
      <c r="B55" s="11"/>
      <c r="C55" s="11"/>
      <c r="D55" s="11"/>
      <c r="E55" s="11"/>
      <c r="F55" s="11"/>
      <c r="G55" s="11"/>
      <c r="H55" s="11"/>
      <c r="I55" s="11"/>
      <c r="J55" s="34"/>
      <c r="K55" s="223"/>
      <c r="M55" s="11"/>
      <c r="N55" s="11"/>
    </row>
    <row r="56" spans="1:14" s="13" customFormat="1">
      <c r="A56" s="47"/>
      <c r="B56" s="11"/>
      <c r="C56" s="11"/>
      <c r="D56" s="11"/>
      <c r="E56" s="11"/>
      <c r="F56" s="11"/>
      <c r="G56" s="11"/>
      <c r="H56" s="11"/>
      <c r="I56" s="11"/>
      <c r="J56" s="34"/>
      <c r="K56" s="223"/>
      <c r="M56" s="11"/>
      <c r="N56" s="11"/>
    </row>
    <row r="57" spans="1:14" s="13" customFormat="1">
      <c r="A57" s="47"/>
      <c r="B57" s="11"/>
      <c r="C57" s="11"/>
      <c r="D57" s="11"/>
      <c r="E57" s="11"/>
      <c r="F57" s="11"/>
      <c r="G57" s="11"/>
      <c r="H57" s="11"/>
      <c r="I57" s="11"/>
      <c r="J57" s="34"/>
      <c r="K57" s="223"/>
      <c r="M57" s="11"/>
      <c r="N57" s="11"/>
    </row>
    <row r="58" spans="1:14" s="13" customFormat="1">
      <c r="A58" s="47"/>
      <c r="B58" s="11"/>
      <c r="C58" s="11"/>
      <c r="D58" s="11"/>
      <c r="E58" s="11"/>
      <c r="F58" s="11"/>
      <c r="G58" s="11"/>
      <c r="H58" s="11"/>
      <c r="I58" s="11"/>
      <c r="J58" s="34"/>
      <c r="K58" s="223"/>
      <c r="M58" s="11"/>
      <c r="N58" s="11"/>
    </row>
    <row r="59" spans="1:14" s="13" customFormat="1">
      <c r="A59" s="47"/>
      <c r="B59" s="11"/>
      <c r="C59" s="11"/>
      <c r="D59" s="11"/>
      <c r="E59" s="11"/>
      <c r="F59" s="11"/>
      <c r="G59" s="11"/>
      <c r="H59" s="11"/>
      <c r="I59" s="11"/>
      <c r="J59" s="34"/>
      <c r="K59" s="223"/>
      <c r="M59" s="11"/>
      <c r="N59" s="11"/>
    </row>
    <row r="60" spans="1:14" s="13" customFormat="1">
      <c r="A60" s="47"/>
      <c r="B60" s="11"/>
      <c r="C60" s="11"/>
      <c r="D60" s="11"/>
      <c r="E60" s="11"/>
      <c r="F60" s="11"/>
      <c r="G60" s="11"/>
      <c r="H60" s="11"/>
      <c r="I60" s="11"/>
      <c r="J60" s="34"/>
      <c r="K60" s="223"/>
      <c r="M60" s="11"/>
      <c r="N60" s="11"/>
    </row>
    <row r="61" spans="1:14" s="13" customFormat="1">
      <c r="A61" s="47"/>
      <c r="B61" s="11"/>
      <c r="C61" s="11"/>
      <c r="D61" s="11"/>
      <c r="E61" s="11"/>
      <c r="F61" s="11"/>
      <c r="G61" s="11"/>
      <c r="H61" s="11"/>
      <c r="I61" s="11"/>
      <c r="J61" s="34"/>
      <c r="K61" s="223"/>
      <c r="M61" s="11"/>
      <c r="N61" s="11"/>
    </row>
    <row r="62" spans="1:14" s="13" customFormat="1">
      <c r="A62" s="47"/>
      <c r="B62" s="11"/>
      <c r="C62" s="11"/>
      <c r="D62" s="11"/>
      <c r="E62" s="11"/>
      <c r="F62" s="11"/>
      <c r="G62" s="11"/>
      <c r="H62" s="11"/>
      <c r="I62" s="11"/>
      <c r="J62" s="34"/>
      <c r="K62" s="223"/>
      <c r="M62" s="11"/>
      <c r="N62" s="11"/>
    </row>
    <row r="63" spans="1:14" s="13" customFormat="1">
      <c r="A63" s="47"/>
      <c r="B63" s="11"/>
      <c r="C63" s="11"/>
      <c r="D63" s="11"/>
      <c r="E63" s="11"/>
      <c r="F63" s="11"/>
      <c r="G63" s="11"/>
      <c r="H63" s="11"/>
      <c r="I63" s="11"/>
      <c r="J63" s="34"/>
      <c r="K63" s="223"/>
      <c r="M63" s="11"/>
      <c r="N63" s="11"/>
    </row>
    <row r="64" spans="1:14" s="13" customFormat="1">
      <c r="A64" s="47"/>
      <c r="B64" s="11"/>
      <c r="C64" s="11"/>
      <c r="D64" s="11"/>
      <c r="E64" s="11"/>
      <c r="F64" s="11"/>
      <c r="G64" s="11"/>
      <c r="H64" s="11"/>
      <c r="I64" s="11"/>
      <c r="J64" s="34"/>
      <c r="K64" s="223"/>
      <c r="M64" s="11"/>
      <c r="N64" s="11"/>
    </row>
    <row r="65" spans="1:14" s="13" customFormat="1">
      <c r="A65" s="47"/>
      <c r="B65" s="11"/>
      <c r="C65" s="11"/>
      <c r="D65" s="11"/>
      <c r="E65" s="11"/>
      <c r="F65" s="11"/>
      <c r="G65" s="11"/>
      <c r="H65" s="11"/>
      <c r="I65" s="11"/>
      <c r="J65" s="34"/>
      <c r="K65" s="223"/>
      <c r="M65" s="11"/>
      <c r="N65" s="11"/>
    </row>
    <row r="66" spans="1:14" s="13" customFormat="1">
      <c r="A66" s="47"/>
      <c r="B66" s="11"/>
      <c r="C66" s="11"/>
      <c r="D66" s="11"/>
      <c r="E66" s="11"/>
      <c r="F66" s="11"/>
      <c r="G66" s="11"/>
      <c r="H66" s="11"/>
      <c r="I66" s="11"/>
      <c r="J66" s="34"/>
      <c r="K66" s="223"/>
      <c r="M66" s="11"/>
      <c r="N66" s="11"/>
    </row>
    <row r="67" spans="1:14" s="13" customFormat="1">
      <c r="A67" s="47"/>
      <c r="B67" s="11"/>
      <c r="C67" s="11"/>
      <c r="D67" s="11"/>
      <c r="E67" s="11"/>
      <c r="F67" s="11"/>
      <c r="G67" s="11"/>
      <c r="H67" s="11"/>
      <c r="I67" s="11"/>
      <c r="J67" s="34"/>
      <c r="K67" s="223"/>
      <c r="M67" s="11"/>
      <c r="N67" s="11"/>
    </row>
    <row r="68" spans="1:14" s="13" customFormat="1">
      <c r="A68" s="47"/>
      <c r="B68" s="11"/>
      <c r="C68" s="11"/>
      <c r="D68" s="11"/>
      <c r="E68" s="11"/>
      <c r="F68" s="11"/>
      <c r="G68" s="11"/>
      <c r="H68" s="11"/>
      <c r="I68" s="11"/>
      <c r="J68" s="34"/>
      <c r="K68" s="223"/>
      <c r="M68" s="11"/>
      <c r="N68" s="11"/>
    </row>
    <row r="69" spans="1:14" s="13" customFormat="1">
      <c r="A69" s="47" t="s">
        <v>80</v>
      </c>
      <c r="B69" s="11"/>
      <c r="C69" s="11"/>
      <c r="D69" s="11"/>
      <c r="E69" s="11"/>
      <c r="F69" s="11"/>
      <c r="G69" s="11"/>
      <c r="H69" s="11"/>
      <c r="I69" s="11"/>
      <c r="J69" s="34"/>
      <c r="K69" s="223"/>
      <c r="M69" s="11"/>
      <c r="N69" s="11"/>
    </row>
    <row r="70" spans="1:14" s="13" customFormat="1">
      <c r="A70" s="47"/>
      <c r="B70" s="11"/>
      <c r="C70" s="11"/>
      <c r="D70" s="11"/>
      <c r="E70" s="11"/>
      <c r="F70" s="11"/>
      <c r="G70" s="11"/>
      <c r="H70" s="11"/>
      <c r="I70" s="11"/>
      <c r="J70" s="34"/>
      <c r="K70" s="223"/>
      <c r="M70" s="11"/>
      <c r="N70" s="11"/>
    </row>
    <row r="71" spans="1:14" s="13" customFormat="1">
      <c r="A71" s="47"/>
      <c r="B71" s="11"/>
      <c r="C71" s="11"/>
      <c r="D71" s="11"/>
      <c r="E71" s="11"/>
      <c r="F71" s="11"/>
      <c r="G71" s="11"/>
      <c r="H71" s="11"/>
      <c r="I71" s="11"/>
      <c r="J71" s="34"/>
      <c r="K71" s="223"/>
      <c r="M71" s="11"/>
      <c r="N71" s="11"/>
    </row>
    <row r="72" spans="1:14" s="13" customFormat="1">
      <c r="A72" s="47"/>
      <c r="B72" s="11"/>
      <c r="C72" s="11"/>
      <c r="D72" s="11"/>
      <c r="E72" s="11"/>
      <c r="F72" s="11"/>
      <c r="G72" s="11"/>
      <c r="H72" s="11"/>
      <c r="I72" s="11"/>
      <c r="J72" s="34"/>
      <c r="K72" s="223"/>
      <c r="M72" s="11"/>
      <c r="N72" s="11"/>
    </row>
    <row r="73" spans="1:14" s="13" customFormat="1">
      <c r="A73" s="11" t="s">
        <v>81</v>
      </c>
      <c r="B73" s="11"/>
      <c r="C73" s="11"/>
      <c r="D73" s="11"/>
      <c r="E73" s="11"/>
      <c r="F73" s="11"/>
      <c r="G73" s="11"/>
      <c r="H73" s="11"/>
      <c r="I73" s="11"/>
      <c r="J73" s="34"/>
      <c r="K73" s="223"/>
      <c r="M73" s="11"/>
      <c r="N73" s="11"/>
    </row>
    <row r="74" spans="1:14" s="13" customFormat="1">
      <c r="A74" s="11" t="s">
        <v>82</v>
      </c>
      <c r="B74" s="11"/>
      <c r="C74" s="11"/>
      <c r="D74" s="11"/>
      <c r="E74" s="11"/>
      <c r="F74" s="11"/>
      <c r="G74" s="11"/>
      <c r="H74" s="11"/>
      <c r="I74" s="11"/>
      <c r="J74" s="34"/>
      <c r="K74" s="223"/>
      <c r="M74" s="11"/>
      <c r="N74" s="11"/>
    </row>
    <row r="75" spans="1:14" s="13" customFormat="1">
      <c r="A75" s="11" t="s">
        <v>83</v>
      </c>
      <c r="B75" s="11"/>
      <c r="C75" s="11"/>
      <c r="D75" s="11"/>
      <c r="E75" s="11"/>
      <c r="F75" s="11"/>
      <c r="G75" s="11"/>
      <c r="H75" s="11"/>
      <c r="I75" s="11"/>
      <c r="J75" s="34"/>
      <c r="K75" s="223"/>
      <c r="M75" s="11"/>
      <c r="N75" s="11"/>
    </row>
    <row r="76" spans="1:14" s="13" customFormat="1">
      <c r="A76" s="11" t="s">
        <v>84</v>
      </c>
      <c r="B76" s="11"/>
      <c r="C76" s="11"/>
      <c r="D76" s="11"/>
      <c r="E76" s="11"/>
      <c r="F76" s="11"/>
      <c r="G76" s="11"/>
      <c r="H76" s="11"/>
      <c r="I76" s="11"/>
      <c r="J76" s="34"/>
      <c r="K76" s="223"/>
      <c r="M76" s="11"/>
      <c r="N76" s="11"/>
    </row>
    <row r="77" spans="1:14" s="13" customFormat="1">
      <c r="A77" s="11" t="s">
        <v>126</v>
      </c>
      <c r="B77" s="11"/>
      <c r="C77" s="11"/>
      <c r="D77" s="11"/>
      <c r="E77" s="11"/>
      <c r="F77" s="11"/>
      <c r="G77" s="11"/>
      <c r="H77" s="11"/>
      <c r="I77" s="11"/>
      <c r="J77" s="34"/>
      <c r="K77" s="223"/>
      <c r="M77" s="11"/>
      <c r="N77" s="11"/>
    </row>
    <row r="78" spans="1:14" s="13" customFormat="1">
      <c r="A78" s="11" t="s">
        <v>127</v>
      </c>
      <c r="B78" s="11"/>
      <c r="C78" s="11"/>
      <c r="D78" s="11"/>
      <c r="E78" s="11"/>
      <c r="F78" s="11"/>
      <c r="G78" s="11"/>
      <c r="H78" s="11"/>
      <c r="I78" s="11"/>
      <c r="J78" s="34"/>
      <c r="K78" s="223"/>
      <c r="M78" s="11"/>
      <c r="N78" s="11"/>
    </row>
    <row r="79" spans="1:14" s="13" customFormat="1">
      <c r="A79" s="11" t="s">
        <v>128</v>
      </c>
      <c r="B79" s="11"/>
      <c r="C79" s="11"/>
      <c r="D79" s="11"/>
      <c r="E79" s="11"/>
      <c r="F79" s="11"/>
      <c r="G79" s="11"/>
      <c r="H79" s="11"/>
      <c r="I79" s="11"/>
      <c r="J79" s="34"/>
      <c r="K79" s="223"/>
      <c r="M79" s="11"/>
      <c r="N79" s="11"/>
    </row>
    <row r="80" spans="1:14" s="13" customFormat="1">
      <c r="A80" s="11" t="s">
        <v>129</v>
      </c>
      <c r="B80" s="11"/>
      <c r="C80" s="11"/>
      <c r="D80" s="11"/>
      <c r="E80" s="11"/>
      <c r="F80" s="11"/>
      <c r="G80" s="11"/>
      <c r="H80" s="11"/>
      <c r="I80" s="11"/>
      <c r="J80" s="34"/>
      <c r="K80" s="223"/>
      <c r="M80" s="11"/>
      <c r="N80" s="11"/>
    </row>
    <row r="81" spans="1:14" s="13" customFormat="1">
      <c r="A81" s="11" t="s">
        <v>130</v>
      </c>
      <c r="B81" s="11"/>
      <c r="C81" s="11"/>
      <c r="D81" s="11"/>
      <c r="E81" s="11"/>
      <c r="F81" s="11"/>
      <c r="G81" s="11"/>
      <c r="H81" s="11"/>
      <c r="I81" s="11"/>
      <c r="J81" s="34"/>
      <c r="K81" s="223"/>
      <c r="M81" s="11"/>
      <c r="N81" s="11"/>
    </row>
    <row r="82" spans="1:14" s="13" customFormat="1">
      <c r="A82" s="11" t="s">
        <v>131</v>
      </c>
      <c r="B82" s="11"/>
      <c r="C82" s="11"/>
      <c r="D82" s="11"/>
      <c r="E82" s="11"/>
      <c r="F82" s="11"/>
      <c r="G82" s="11"/>
      <c r="H82" s="11"/>
      <c r="I82" s="11"/>
      <c r="J82" s="11"/>
      <c r="K82" s="187"/>
      <c r="M82" s="11"/>
      <c r="N82" s="11"/>
    </row>
    <row r="83" spans="1:14" s="13" customFormat="1">
      <c r="A83" s="11" t="s">
        <v>132</v>
      </c>
      <c r="B83" s="11"/>
      <c r="C83" s="11"/>
      <c r="D83" s="11"/>
      <c r="E83" s="11"/>
      <c r="F83" s="11"/>
      <c r="G83" s="11"/>
      <c r="H83" s="11"/>
      <c r="I83" s="11"/>
      <c r="J83" s="11"/>
      <c r="K83" s="187"/>
      <c r="M83" s="11"/>
      <c r="N83" s="11"/>
    </row>
    <row r="84" spans="1:14">
      <c r="A84" s="11" t="s">
        <v>133</v>
      </c>
    </row>
    <row r="86" spans="1:14" customFormat="1" ht="12.75">
      <c r="A86" s="58"/>
      <c r="K86" s="477"/>
    </row>
    <row r="87" spans="1:14" customFormat="1" ht="18" customHeight="1">
      <c r="A87" s="58"/>
      <c r="K87" s="477"/>
    </row>
    <row r="88" spans="1:14" customFormat="1" ht="12.75">
      <c r="K88" s="477"/>
      <c r="N88" t="s">
        <v>64</v>
      </c>
    </row>
  </sheetData>
  <mergeCells count="21">
    <mergeCell ref="B34:H34"/>
    <mergeCell ref="I34:J34"/>
    <mergeCell ref="A2:J2"/>
    <mergeCell ref="A3:J3"/>
    <mergeCell ref="A4:J4"/>
    <mergeCell ref="A5:J5"/>
    <mergeCell ref="A7:A10"/>
    <mergeCell ref="I30:J30"/>
    <mergeCell ref="B31:H31"/>
    <mergeCell ref="I31:J31"/>
    <mergeCell ref="I32:J32"/>
    <mergeCell ref="B33:H33"/>
    <mergeCell ref="I33:J33"/>
    <mergeCell ref="B38:H38"/>
    <mergeCell ref="I38:J38"/>
    <mergeCell ref="B35:H35"/>
    <mergeCell ref="I35:J35"/>
    <mergeCell ref="B36:H36"/>
    <mergeCell ref="I36:J36"/>
    <mergeCell ref="B37:H37"/>
    <mergeCell ref="I37:J37"/>
  </mergeCells>
  <pageMargins left="0.11811023622047245" right="0.11811023622047245" top="0.74803149606299213" bottom="0.74803149606299213" header="0.31496062992125984" footer="0.31496062992125984"/>
  <pageSetup scale="90"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I63"/>
  <sheetViews>
    <sheetView workbookViewId="0">
      <selection activeCell="C17" sqref="C17"/>
    </sheetView>
  </sheetViews>
  <sheetFormatPr baseColWidth="10" defaultRowHeight="15" customHeight="1"/>
  <cols>
    <col min="1" max="1" width="21.85546875" style="1" bestFit="1" customWidth="1"/>
    <col min="2" max="2" width="72.42578125" style="1" bestFit="1" customWidth="1"/>
    <col min="3" max="3" width="18.7109375" style="233" customWidth="1"/>
    <col min="4" max="4" width="18.5703125" style="1" customWidth="1"/>
    <col min="5" max="5" width="18" style="233" customWidth="1"/>
    <col min="6" max="6" width="18.7109375" style="1" customWidth="1"/>
    <col min="7" max="7" width="18" style="1" customWidth="1"/>
    <col min="8" max="8" width="15" style="1" customWidth="1"/>
    <col min="9" max="9" width="14" style="1" customWidth="1"/>
    <col min="10" max="16384" width="11.42578125" style="1"/>
  </cols>
  <sheetData>
    <row r="1" spans="1:7" ht="17.25" customHeight="1">
      <c r="A1" s="1000" t="s">
        <v>22</v>
      </c>
      <c r="B1" s="1000"/>
      <c r="C1" s="1000"/>
    </row>
    <row r="2" spans="1:7" ht="16.5" customHeight="1">
      <c r="A2" s="1000" t="s">
        <v>1203</v>
      </c>
      <c r="B2" s="1000"/>
      <c r="C2" s="1000"/>
    </row>
    <row r="3" spans="1:7" ht="19.5" customHeight="1">
      <c r="A3" s="1000"/>
      <c r="B3" s="1000"/>
      <c r="C3" s="1000"/>
    </row>
    <row r="4" spans="1:7" ht="15" customHeight="1">
      <c r="A4" s="1000" t="s">
        <v>108</v>
      </c>
      <c r="B4" s="1000"/>
      <c r="C4" s="1000"/>
    </row>
    <row r="5" spans="1:7" ht="12" customHeight="1">
      <c r="F5" s="233"/>
    </row>
    <row r="6" spans="1:7" ht="15" customHeight="1">
      <c r="A6" s="315" t="s">
        <v>951</v>
      </c>
      <c r="B6" s="315" t="s">
        <v>952</v>
      </c>
      <c r="C6" s="332" t="s">
        <v>1202</v>
      </c>
      <c r="F6" s="233"/>
    </row>
    <row r="7" spans="1:7" ht="12" customHeight="1">
      <c r="A7" s="316"/>
      <c r="B7" s="316"/>
      <c r="C7" s="333"/>
      <c r="E7" s="622" t="s">
        <v>1181</v>
      </c>
      <c r="F7" s="622" t="s">
        <v>1182</v>
      </c>
      <c r="G7" s="622" t="s">
        <v>1183</v>
      </c>
    </row>
    <row r="8" spans="1:7" ht="15" customHeight="1">
      <c r="A8" s="319" t="s">
        <v>896</v>
      </c>
      <c r="B8" s="319" t="s">
        <v>906</v>
      </c>
      <c r="C8" s="334">
        <f>+C9+C18+C26</f>
        <v>45508488.530000001</v>
      </c>
      <c r="D8" s="233"/>
      <c r="F8" s="233"/>
    </row>
    <row r="9" spans="1:7" ht="15" customHeight="1">
      <c r="A9" s="319" t="s">
        <v>899</v>
      </c>
      <c r="B9" s="319" t="s">
        <v>905</v>
      </c>
      <c r="C9" s="334">
        <f>+C10+C13</f>
        <v>23265000</v>
      </c>
      <c r="F9" s="233"/>
    </row>
    <row r="10" spans="1:7" ht="15" customHeight="1">
      <c r="A10" s="319" t="s">
        <v>900</v>
      </c>
      <c r="B10" s="319" t="s">
        <v>907</v>
      </c>
      <c r="C10" s="334">
        <f>+C11</f>
        <v>12375000</v>
      </c>
      <c r="F10" s="233"/>
    </row>
    <row r="11" spans="1:7" ht="15" customHeight="1">
      <c r="A11" s="319" t="s">
        <v>901</v>
      </c>
      <c r="B11" s="319" t="s">
        <v>908</v>
      </c>
      <c r="C11" s="334">
        <f>+C12</f>
        <v>12375000</v>
      </c>
      <c r="F11" s="233"/>
    </row>
    <row r="12" spans="1:7" ht="15" customHeight="1">
      <c r="A12" s="6" t="s">
        <v>897</v>
      </c>
      <c r="B12" s="6" t="s">
        <v>898</v>
      </c>
      <c r="C12" s="335">
        <v>12375000</v>
      </c>
      <c r="E12" s="233">
        <f>+C12*10%</f>
        <v>1237500</v>
      </c>
      <c r="F12" s="233">
        <f>+C12-E12</f>
        <v>11137500</v>
      </c>
    </row>
    <row r="13" spans="1:7" ht="15" customHeight="1">
      <c r="A13" s="319" t="s">
        <v>903</v>
      </c>
      <c r="B13" s="319" t="s">
        <v>910</v>
      </c>
      <c r="C13" s="334">
        <f>+C14</f>
        <v>10890000</v>
      </c>
      <c r="F13" s="233"/>
    </row>
    <row r="14" spans="1:7" ht="15" customHeight="1">
      <c r="A14" s="319" t="s">
        <v>914</v>
      </c>
      <c r="B14" s="319" t="s">
        <v>916</v>
      </c>
      <c r="C14" s="334">
        <f>+C15</f>
        <v>10890000</v>
      </c>
    </row>
    <row r="15" spans="1:7" ht="15" customHeight="1">
      <c r="A15" s="319" t="s">
        <v>915</v>
      </c>
      <c r="B15" s="319" t="s">
        <v>917</v>
      </c>
      <c r="C15" s="334">
        <f>+C16+C17</f>
        <v>10890000</v>
      </c>
    </row>
    <row r="16" spans="1:7" ht="15" customHeight="1">
      <c r="A16" s="6" t="s">
        <v>913</v>
      </c>
      <c r="B16" s="6" t="s">
        <v>473</v>
      </c>
      <c r="C16" s="335">
        <v>10890000</v>
      </c>
      <c r="E16" s="233">
        <f>+C16</f>
        <v>10890000</v>
      </c>
    </row>
    <row r="17" spans="1:9" ht="15" customHeight="1">
      <c r="A17" s="6"/>
      <c r="B17" s="6"/>
      <c r="C17" s="335"/>
    </row>
    <row r="18" spans="1:9" ht="15" customHeight="1">
      <c r="A18" s="319" t="s">
        <v>921</v>
      </c>
      <c r="B18" s="319" t="s">
        <v>924</v>
      </c>
      <c r="C18" s="334">
        <f>+C19</f>
        <v>18120000</v>
      </c>
    </row>
    <row r="19" spans="1:9" ht="15" customHeight="1">
      <c r="A19" s="319" t="s">
        <v>922</v>
      </c>
      <c r="B19" s="319" t="s">
        <v>925</v>
      </c>
      <c r="C19" s="334">
        <f>+C20</f>
        <v>18120000</v>
      </c>
    </row>
    <row r="20" spans="1:9" ht="15" customHeight="1">
      <c r="A20" s="319" t="s">
        <v>923</v>
      </c>
      <c r="B20" s="319" t="s">
        <v>926</v>
      </c>
      <c r="C20" s="334">
        <f>+C21</f>
        <v>18120000</v>
      </c>
    </row>
    <row r="21" spans="1:9" ht="14.25" customHeight="1">
      <c r="A21" s="319" t="s">
        <v>30</v>
      </c>
      <c r="B21" s="319" t="s">
        <v>31</v>
      </c>
      <c r="C21" s="320">
        <f>+C22+C24</f>
        <v>18120000</v>
      </c>
    </row>
    <row r="22" spans="1:9" ht="15" customHeight="1">
      <c r="A22" s="319" t="s">
        <v>933</v>
      </c>
      <c r="B22" s="319" t="s">
        <v>930</v>
      </c>
      <c r="C22" s="320">
        <f>+C23</f>
        <v>8800000</v>
      </c>
    </row>
    <row r="23" spans="1:9" ht="15" customHeight="1">
      <c r="A23" s="6" t="s">
        <v>934</v>
      </c>
      <c r="B23" s="6" t="s">
        <v>931</v>
      </c>
      <c r="C23" s="7">
        <v>8800000</v>
      </c>
      <c r="D23" s="233"/>
      <c r="E23" s="233">
        <f>+C23*10%</f>
        <v>880000</v>
      </c>
      <c r="F23" s="233">
        <f>+C23-E23</f>
        <v>7920000</v>
      </c>
    </row>
    <row r="24" spans="1:9" ht="15" customHeight="1">
      <c r="A24" s="319" t="s">
        <v>1154</v>
      </c>
      <c r="B24" s="319" t="s">
        <v>1155</v>
      </c>
      <c r="C24" s="7">
        <f>+C25</f>
        <v>9320000</v>
      </c>
      <c r="D24" s="233"/>
    </row>
    <row r="25" spans="1:9" ht="15" customHeight="1">
      <c r="A25" s="608" t="s">
        <v>1156</v>
      </c>
      <c r="B25" s="609" t="s">
        <v>1157</v>
      </c>
      <c r="C25" s="7">
        <v>9320000</v>
      </c>
      <c r="D25" s="233"/>
      <c r="E25" s="233">
        <f>+C25*10%</f>
        <v>932000</v>
      </c>
      <c r="F25" s="233">
        <f>+C25-E25</f>
        <v>8388000</v>
      </c>
    </row>
    <row r="26" spans="1:9" ht="15" customHeight="1">
      <c r="A26" s="319" t="s">
        <v>2</v>
      </c>
      <c r="B26" s="319" t="s">
        <v>4</v>
      </c>
      <c r="C26" s="320">
        <f>+C27</f>
        <v>4123488.53</v>
      </c>
      <c r="F26" s="233"/>
    </row>
    <row r="27" spans="1:9" ht="14.25" customHeight="1">
      <c r="A27" s="319" t="s">
        <v>3</v>
      </c>
      <c r="B27" s="319" t="s">
        <v>32</v>
      </c>
      <c r="C27" s="320">
        <f>+C28+C30</f>
        <v>4123488.53</v>
      </c>
      <c r="F27" s="233"/>
    </row>
    <row r="28" spans="1:9" ht="15" customHeight="1">
      <c r="A28" s="319" t="s">
        <v>0</v>
      </c>
      <c r="B28" s="319" t="s">
        <v>5</v>
      </c>
      <c r="C28" s="320">
        <f>+C29</f>
        <v>3607382.8</v>
      </c>
      <c r="F28" s="233"/>
    </row>
    <row r="29" spans="1:9" ht="15" customHeight="1">
      <c r="A29" s="6" t="s">
        <v>1</v>
      </c>
      <c r="B29" s="6" t="s">
        <v>1171</v>
      </c>
      <c r="C29" s="7">
        <v>3607382.8</v>
      </c>
      <c r="D29" s="629">
        <v>3607382.8</v>
      </c>
      <c r="F29" s="233"/>
      <c r="G29" s="572">
        <f>+C29</f>
        <v>3607382.8</v>
      </c>
      <c r="H29" s="233"/>
      <c r="I29" s="233"/>
    </row>
    <row r="30" spans="1:9" ht="15" customHeight="1">
      <c r="A30" s="319" t="s">
        <v>6</v>
      </c>
      <c r="B30" s="319" t="s">
        <v>33</v>
      </c>
      <c r="C30" s="320">
        <f>+C31</f>
        <v>516105.73</v>
      </c>
      <c r="D30" s="630">
        <f>+C29-D29</f>
        <v>0</v>
      </c>
      <c r="F30" s="233"/>
      <c r="G30" s="233"/>
      <c r="H30" s="233"/>
      <c r="I30" s="233"/>
    </row>
    <row r="31" spans="1:9" ht="13.5" customHeight="1">
      <c r="A31" s="6" t="s">
        <v>7</v>
      </c>
      <c r="B31" s="6" t="s">
        <v>8</v>
      </c>
      <c r="C31" s="7">
        <f>+[1]Ingresos!$D$5</f>
        <v>516105.73</v>
      </c>
      <c r="D31" s="471"/>
      <c r="E31" s="233">
        <f>+C31</f>
        <v>516105.73</v>
      </c>
      <c r="F31" s="233"/>
      <c r="G31" s="233"/>
      <c r="H31" s="233"/>
      <c r="I31" s="233"/>
    </row>
    <row r="32" spans="1:9" ht="15" customHeight="1">
      <c r="A32" s="319" t="s">
        <v>9</v>
      </c>
      <c r="B32" s="319" t="s">
        <v>10</v>
      </c>
      <c r="C32" s="320">
        <f>+C33</f>
        <v>1207727509.46</v>
      </c>
      <c r="F32" s="233"/>
      <c r="G32" s="233"/>
      <c r="H32" s="233"/>
      <c r="I32" s="233"/>
    </row>
    <row r="33" spans="1:9" ht="13.5" customHeight="1">
      <c r="A33" s="319" t="s">
        <v>12</v>
      </c>
      <c r="B33" s="319" t="s">
        <v>15</v>
      </c>
      <c r="C33" s="320">
        <f>+C34</f>
        <v>1207727509.46</v>
      </c>
      <c r="F33" s="233"/>
      <c r="G33" s="233"/>
      <c r="H33" s="233"/>
      <c r="I33" s="233"/>
    </row>
    <row r="34" spans="1:9" ht="15" customHeight="1">
      <c r="A34" s="319" t="s">
        <v>13</v>
      </c>
      <c r="B34" s="319" t="s">
        <v>16</v>
      </c>
      <c r="C34" s="320">
        <f>+C35+C37</f>
        <v>1207727509.46</v>
      </c>
      <c r="F34" s="233"/>
      <c r="G34" s="233"/>
      <c r="H34" s="233"/>
      <c r="I34" s="233"/>
    </row>
    <row r="35" spans="1:9" ht="15" customHeight="1">
      <c r="A35" s="319" t="s">
        <v>11</v>
      </c>
      <c r="B35" s="319" t="s">
        <v>17</v>
      </c>
      <c r="C35" s="320">
        <f>+C36</f>
        <v>1207445084.6400001</v>
      </c>
      <c r="F35" s="233"/>
      <c r="G35" s="233"/>
      <c r="H35" s="233"/>
      <c r="I35" s="233"/>
    </row>
    <row r="36" spans="1:9" ht="15" customHeight="1">
      <c r="A36" s="6" t="s">
        <v>18</v>
      </c>
      <c r="B36" s="6" t="s">
        <v>20</v>
      </c>
      <c r="C36" s="337">
        <v>1207445084.6400001</v>
      </c>
      <c r="D36" s="572"/>
      <c r="F36" s="233"/>
      <c r="G36" s="572">
        <f>+C36</f>
        <v>1207445084.6400001</v>
      </c>
      <c r="H36" s="233"/>
      <c r="I36" s="233"/>
    </row>
    <row r="37" spans="1:9" ht="15" customHeight="1">
      <c r="A37" s="319" t="s">
        <v>14</v>
      </c>
      <c r="B37" s="319" t="s">
        <v>28</v>
      </c>
      <c r="C37" s="320">
        <f>+C38</f>
        <v>282424.82</v>
      </c>
      <c r="D37" s="630" t="e">
        <f>+#REF!-#REF!</f>
        <v>#REF!</v>
      </c>
      <c r="F37" s="233"/>
      <c r="G37" s="233"/>
      <c r="H37" s="233"/>
      <c r="I37" s="233"/>
    </row>
    <row r="38" spans="1:9" ht="15" customHeight="1">
      <c r="A38" s="6" t="s">
        <v>19</v>
      </c>
      <c r="B38" s="6" t="s">
        <v>21</v>
      </c>
      <c r="C38" s="7">
        <f>+[1]Ingresos!$D$4</f>
        <v>282424.82</v>
      </c>
      <c r="F38" s="233">
        <f>+C38-E38</f>
        <v>282424.82</v>
      </c>
      <c r="G38" s="233"/>
      <c r="H38" s="233"/>
      <c r="I38" s="233"/>
    </row>
    <row r="39" spans="1:9" ht="14.25" customHeight="1">
      <c r="A39" s="317"/>
      <c r="B39" s="317"/>
      <c r="C39" s="231"/>
    </row>
    <row r="40" spans="1:9" ht="15" customHeight="1">
      <c r="A40" s="5" t="s">
        <v>23</v>
      </c>
      <c r="B40" s="318"/>
      <c r="C40" s="232">
        <f>+C8+C32</f>
        <v>1253235997.99</v>
      </c>
    </row>
    <row r="41" spans="1:9" ht="15" customHeight="1">
      <c r="E41" s="233">
        <f>SUM(E8:E38)</f>
        <v>14455605.73</v>
      </c>
      <c r="F41" s="233">
        <f>SUM(F8:F38)</f>
        <v>27727924.82</v>
      </c>
      <c r="G41" s="233">
        <f>SUM(G8:G38)</f>
        <v>1211052467.4400001</v>
      </c>
    </row>
    <row r="42" spans="1:9" ht="15" customHeight="1">
      <c r="C42" s="338"/>
      <c r="E42" s="233">
        <f>+'Distribucion Programas I'!C8+'Distribucion Programas I'!D8</f>
        <v>10548373.97491267</v>
      </c>
    </row>
    <row r="43" spans="1:9" ht="15" customHeight="1">
      <c r="C43" s="233">
        <f>+C41-C42</f>
        <v>0</v>
      </c>
      <c r="E43" s="233">
        <f>+E42-E41</f>
        <v>-3907231.7550873309</v>
      </c>
    </row>
    <row r="46" spans="1:9" ht="15" customHeight="1">
      <c r="E46" s="233" t="e">
        <f>+#REF!*100/C40</f>
        <v>#REF!</v>
      </c>
      <c r="F46" s="233"/>
    </row>
    <row r="47" spans="1:9" ht="15" customHeight="1">
      <c r="C47" s="631"/>
      <c r="F47" s="233"/>
    </row>
    <row r="48" spans="1:9" ht="15" customHeight="1">
      <c r="F48" s="233"/>
    </row>
    <row r="49" spans="6:6" ht="15" customHeight="1">
      <c r="F49" s="233"/>
    </row>
    <row r="50" spans="6:6" ht="15" customHeight="1">
      <c r="F50" s="233"/>
    </row>
    <row r="51" spans="6:6" ht="15" customHeight="1">
      <c r="F51" s="233"/>
    </row>
    <row r="52" spans="6:6" ht="15" customHeight="1">
      <c r="F52" s="471"/>
    </row>
    <row r="56" spans="6:6" ht="15" customHeight="1">
      <c r="F56" s="233"/>
    </row>
    <row r="57" spans="6:6" ht="15" customHeight="1">
      <c r="F57" s="233"/>
    </row>
    <row r="58" spans="6:6" ht="15" customHeight="1">
      <c r="F58" s="233"/>
    </row>
    <row r="59" spans="6:6" ht="15" customHeight="1">
      <c r="F59" s="233"/>
    </row>
    <row r="60" spans="6:6" ht="15" customHeight="1">
      <c r="F60" s="233"/>
    </row>
    <row r="61" spans="6:6" ht="15" customHeight="1">
      <c r="F61" s="233"/>
    </row>
    <row r="62" spans="6:6" ht="15" customHeight="1">
      <c r="F62" s="233"/>
    </row>
    <row r="63" spans="6:6" ht="15" customHeight="1">
      <c r="F63" s="471"/>
    </row>
  </sheetData>
  <mergeCells count="4">
    <mergeCell ref="A4:C4"/>
    <mergeCell ref="A3:C3"/>
    <mergeCell ref="A1:C1"/>
    <mergeCell ref="A2:C2"/>
  </mergeCells>
  <phoneticPr fontId="3" type="noConversion"/>
  <hyperlinks>
    <hyperlink ref="A9" location="_1.1.0.0.00.00.0.0.000___INGRESOS TR" display="_1.1.0.0.00.00.0.0.000___INGRESOS TR" xr:uid="{00000000-0004-0000-0100-000000000000}"/>
    <hyperlink ref="A10" location="_1.1.2.0.00.00.0.0.000___IMPUESTOS  " display="_1.1.2.0.00.00.0.0.000___IMPUESTOS  " xr:uid="{00000000-0004-0000-0100-000001000000}"/>
    <hyperlink ref="A14" location="_1.1.3.3.00.00.0.0.000__OTROS_IMPUES" display="_1.1.3.3.00.00.0.0.000__OTROS_IMPUES" xr:uid="{00000000-0004-0000-0100-00000A000000}"/>
    <hyperlink ref="A15" location="_1.1.3.3.01.00.0.0.000__Licencias_  " display="_1.1.3.3.01.00.0.0.000__Licencias_  " xr:uid="{00000000-0004-0000-0100-00000B000000}"/>
    <hyperlink ref="A18" location="_1.3.0.0.00.00.0.0.000___INGRESOS NO" display="_1.3.0.0.00.00.0.0.000___INGRESOS NO" xr:uid="{00000000-0004-0000-0100-00000E000000}"/>
    <hyperlink ref="A19" location="_1.3.1.0.00.00.0.0.000___VENTA DE BI" display="_1.3.1.0.00.00.0.0.000___VENTA DE BI" xr:uid="{00000000-0004-0000-0100-00000F000000}"/>
    <hyperlink ref="A20" location="_1.3.1.2.00.00.0.0.000__" display="_1.3.1.2.00.00.0.0.000__" xr:uid="{00000000-0004-0000-0100-000010000000}"/>
    <hyperlink ref="A22" location="_1.3.1.2.05.04.0.0.000___Servicios d" display="_1.3.1.2.05.04.0.0.000___Servicios d" xr:uid="{00000000-0004-0000-0100-000015000000}"/>
    <hyperlink ref="A23" location="_1.3.1.2.05.04.0.0.000___Servicios d" display="_1.3.1.2.05.04.0.0.000___Servicios d" xr:uid="{00000000-0004-0000-0100-000016000000}"/>
    <hyperlink ref="A26" location="_1.4.0.0.00.00.0.0.000_TRANSFERENCIA" display="_1.4.0.0.00.00.0.0.000_TRANSFERENCIA" xr:uid="{00000000-0004-0000-0100-000021000000}"/>
    <hyperlink ref="A27" location="_1.4.1.1.00.00.0.0.000__TRANSFERENCIAS" display="_1.4.1.1.00.00.0.0.000__TRANSFERENCIAS" xr:uid="{00000000-0004-0000-0100-000022000000}"/>
    <hyperlink ref="A32" location="_2.0.0.0.00.00.0.0.000___INGRESOS DE" display="_2.0.0.0.00.00.0.0.000___INGRESOS DE" xr:uid="{00000000-0004-0000-0100-000023000000}"/>
    <hyperlink ref="A33" location="_2.4.0.0.00.00.0.0.000__" display="_2.4.0.0.00.00.0.0.000__" xr:uid="{00000000-0004-0000-0100-000024000000}"/>
    <hyperlink ref="A34" location="_2.4.1.1.00.00.0.0.000___TRANSFERENC" display="_2.4.1.1.00.00.0.0.000___TRANSFERENC" xr:uid="{00000000-0004-0000-0100-000025000000}"/>
    <hyperlink ref="A24" location="_1.3.1.2.05.04.0.0.000___Servicios d" display="_1.3.1.2.05.04.0.0.000___Servicios d" xr:uid="{00000000-0004-0000-0100-00002B000000}"/>
    <hyperlink ref="A25" location="_1.3.1.2.05.04.0.0.000___Servicios d" display="_1.3.1.2.05.04.0.0.000___Servicios d" xr:uid="{00000000-0004-0000-0100-00002C000000}"/>
  </hyperlinks>
  <printOptions horizontalCentered="1"/>
  <pageMargins left="0.19685039370078741" right="0.19685039370078741" top="0.39370078740157483" bottom="0.39370078740157483" header="0" footer="0"/>
  <pageSetup scale="90" orientation="portrait" horizontalDpi="4294967294" verticalDpi="144" r:id="rId1"/>
  <headerFooter alignWithMargins="0">
    <oddHeader>&amp;R&amp;P</oddHeader>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I28"/>
  <sheetViews>
    <sheetView topLeftCell="A7" workbookViewId="0">
      <selection activeCell="G18" sqref="G18"/>
    </sheetView>
  </sheetViews>
  <sheetFormatPr baseColWidth="10" defaultRowHeight="12.75"/>
  <cols>
    <col min="1" max="1" width="12.7109375" style="58" customWidth="1"/>
    <col min="2" max="2" width="24.28515625" customWidth="1"/>
    <col min="3" max="3" width="16.28515625" customWidth="1"/>
    <col min="4" max="4" width="16.7109375" customWidth="1"/>
    <col min="5" max="5" width="16.140625" customWidth="1"/>
    <col min="6" max="6" width="20.140625" customWidth="1"/>
    <col min="7" max="7" width="20.7109375" customWidth="1"/>
    <col min="8" max="8" width="14.5703125" customWidth="1"/>
    <col min="9" max="9" width="17.28515625" bestFit="1" customWidth="1"/>
    <col min="10" max="10" width="16" customWidth="1"/>
  </cols>
  <sheetData>
    <row r="1" spans="1:9" ht="15.75">
      <c r="A1" s="135"/>
      <c r="F1" s="68">
        <v>12</v>
      </c>
    </row>
    <row r="2" spans="1:9">
      <c r="A2" s="1016" t="s">
        <v>189</v>
      </c>
      <c r="B2" s="1016"/>
      <c r="C2" s="1016"/>
      <c r="D2" s="1016"/>
      <c r="E2" s="1016"/>
      <c r="F2" s="1016"/>
    </row>
    <row r="3" spans="1:9">
      <c r="A3" s="1016" t="s">
        <v>1197</v>
      </c>
      <c r="B3" s="1016"/>
      <c r="C3" s="1016"/>
      <c r="D3" s="1016"/>
      <c r="E3" s="1016"/>
      <c r="F3" s="1016"/>
    </row>
    <row r="4" spans="1:9">
      <c r="A4" s="1016" t="s">
        <v>157</v>
      </c>
      <c r="B4" s="1016"/>
      <c r="C4" s="1016"/>
      <c r="D4" s="1016"/>
      <c r="E4" s="1016"/>
      <c r="F4" s="1016"/>
    </row>
    <row r="5" spans="1:9">
      <c r="A5" s="1016" t="s">
        <v>158</v>
      </c>
      <c r="B5" s="1016"/>
      <c r="C5" s="1016"/>
      <c r="D5" s="1016"/>
      <c r="E5" s="1016"/>
      <c r="F5" s="1016"/>
    </row>
    <row r="6" spans="1:9" ht="13.5" thickBot="1">
      <c r="A6" s="47"/>
    </row>
    <row r="7" spans="1:9" ht="18.75" thickBot="1">
      <c r="A7" s="111"/>
      <c r="B7" s="112"/>
      <c r="C7" s="1070" t="s">
        <v>159</v>
      </c>
      <c r="D7" s="1070"/>
      <c r="E7" s="112"/>
      <c r="F7" s="113"/>
    </row>
    <row r="8" spans="1:9">
      <c r="A8" s="114" t="s">
        <v>160</v>
      </c>
      <c r="B8" s="115"/>
      <c r="C8" s="8"/>
      <c r="D8" s="115"/>
      <c r="E8" s="116"/>
      <c r="F8" s="117" t="s">
        <v>161</v>
      </c>
    </row>
    <row r="9" spans="1:9" ht="13.5" thickBot="1">
      <c r="A9" s="118" t="s">
        <v>162</v>
      </c>
      <c r="B9" s="119" t="s">
        <v>163</v>
      </c>
      <c r="C9" s="120" t="s">
        <v>197</v>
      </c>
      <c r="D9" s="121" t="s">
        <v>198</v>
      </c>
      <c r="E9" s="119" t="s">
        <v>23</v>
      </c>
      <c r="F9" s="120" t="s">
        <v>164</v>
      </c>
    </row>
    <row r="10" spans="1:9" ht="12" customHeight="1" thickBot="1">
      <c r="A10" s="122"/>
      <c r="B10" s="123"/>
      <c r="C10" s="124"/>
      <c r="D10" s="188"/>
      <c r="E10" s="125"/>
      <c r="F10" s="152"/>
    </row>
    <row r="11" spans="1:9" ht="39" customHeight="1" thickBot="1">
      <c r="A11" s="122" t="s">
        <v>1053</v>
      </c>
      <c r="B11" s="123"/>
      <c r="C11" s="124">
        <f>SUM('[8]1 TPagos 067-14-30914360 ¢100'!$D$26:$D$29)</f>
        <v>5781391.7552824868</v>
      </c>
      <c r="D11" s="126">
        <f>SUM('[8]1 TPagos 067-14-30914360 ¢100'!$C$26:$C$29)</f>
        <v>8101643.7133138701</v>
      </c>
      <c r="E11" s="125">
        <f>+C11+D11</f>
        <v>13883035.468596358</v>
      </c>
      <c r="F11" s="604" t="s">
        <v>1177</v>
      </c>
      <c r="G11" s="2"/>
      <c r="H11" s="2"/>
      <c r="I11" s="2"/>
    </row>
    <row r="12" spans="1:9" ht="44.25" customHeight="1" thickBot="1">
      <c r="A12" s="122" t="s">
        <v>1053</v>
      </c>
      <c r="B12" s="123"/>
      <c r="C12" s="336">
        <f>SUM('[8]2 TPagos 067-14-30939926 ¢800'!$D$24:$D$27)</f>
        <v>53600309.214318618</v>
      </c>
      <c r="D12" s="126">
        <f>SUM('[8]2 TPagos 067-14-30939926 ¢800'!$C$24:$C$27)</f>
        <v>67146489.321610063</v>
      </c>
      <c r="E12" s="125">
        <f>+C12+D12</f>
        <v>120746798.53592868</v>
      </c>
      <c r="F12" s="152" t="s">
        <v>1145</v>
      </c>
      <c r="G12" s="2"/>
      <c r="H12" s="2"/>
      <c r="I12" s="2"/>
    </row>
    <row r="13" spans="1:9" ht="13.5" thickBot="1">
      <c r="A13" s="127" t="s">
        <v>165</v>
      </c>
      <c r="B13" s="128"/>
      <c r="C13" s="129">
        <f>+C11+C12</f>
        <v>59381700.969601102</v>
      </c>
      <c r="D13" s="129">
        <f>+D11+D12</f>
        <v>75248133.034923941</v>
      </c>
      <c r="E13" s="129">
        <f>+E11+E12</f>
        <v>134629834.00452504</v>
      </c>
      <c r="F13" s="152"/>
    </row>
    <row r="14" spans="1:9" ht="13.5" thickBot="1">
      <c r="A14" s="8"/>
      <c r="B14" s="8"/>
      <c r="C14" s="8"/>
      <c r="D14" s="8"/>
      <c r="E14" s="8"/>
      <c r="F14" s="8"/>
    </row>
    <row r="15" spans="1:9" ht="13.5" thickBot="1">
      <c r="A15" s="130" t="s">
        <v>199</v>
      </c>
      <c r="B15" s="131"/>
      <c r="C15" s="189">
        <f>+C13</f>
        <v>59381700.969601102</v>
      </c>
      <c r="D15" s="190">
        <f>+D13</f>
        <v>75248133.034923941</v>
      </c>
      <c r="E15" s="191">
        <f>+D15+C15</f>
        <v>134629834.00452504</v>
      </c>
      <c r="F15" s="64"/>
    </row>
    <row r="16" spans="1:9" ht="13.5" thickBot="1">
      <c r="A16" s="8"/>
      <c r="B16" s="8"/>
      <c r="C16" s="8"/>
      <c r="D16" s="8"/>
      <c r="E16" s="8"/>
      <c r="F16" s="8"/>
    </row>
    <row r="17" spans="1:6" ht="13.5" thickBot="1">
      <c r="A17" s="130" t="s">
        <v>166</v>
      </c>
      <c r="B17" s="131"/>
      <c r="C17" s="133">
        <v>0</v>
      </c>
      <c r="D17" s="134">
        <v>0</v>
      </c>
      <c r="E17" s="132">
        <v>0</v>
      </c>
      <c r="F17" s="64"/>
    </row>
    <row r="18" spans="1:6">
      <c r="A18" s="47"/>
    </row>
    <row r="19" spans="1:6">
      <c r="A19" s="47"/>
    </row>
    <row r="20" spans="1:6">
      <c r="A20" s="47"/>
    </row>
    <row r="21" spans="1:6">
      <c r="A21" s="47"/>
    </row>
    <row r="22" spans="1:6">
      <c r="A22" s="47"/>
    </row>
    <row r="23" spans="1:6">
      <c r="A23" s="47"/>
    </row>
    <row r="24" spans="1:6">
      <c r="A24" s="64" t="s">
        <v>1151</v>
      </c>
    </row>
    <row r="25" spans="1:6">
      <c r="A25" s="64"/>
    </row>
    <row r="26" spans="1:6">
      <c r="A26" s="64" t="s">
        <v>1201</v>
      </c>
    </row>
    <row r="27" spans="1:6">
      <c r="A27" s="8"/>
    </row>
    <row r="28" spans="1:6">
      <c r="A28" s="151"/>
    </row>
  </sheetData>
  <mergeCells count="5">
    <mergeCell ref="C7:D7"/>
    <mergeCell ref="A5:F5"/>
    <mergeCell ref="A2:F2"/>
    <mergeCell ref="A3:F3"/>
    <mergeCell ref="A4:F4"/>
  </mergeCells>
  <phoneticPr fontId="3" type="noConversion"/>
  <pageMargins left="0.39370078740157483" right="0.39370078740157483" top="0.98425196850393704" bottom="0.98425196850393704" header="0" footer="0"/>
  <pageSetup scale="90" orientation="portrait" horizontalDpi="4294967294" verticalDpi="144" r:id="rId1"/>
  <headerFooter alignWithMargins="0">
    <oddFooter>&amp;L&amp;8&amp;Z&amp;F</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4392-8FA3-42FA-BC07-89E84E654DEA}">
  <sheetPr>
    <tabColor rgb="FFFFFF00"/>
  </sheetPr>
  <dimension ref="A1:I132"/>
  <sheetViews>
    <sheetView showGridLines="0" view="pageBreakPreview" topLeftCell="A10" zoomScale="90" zoomScaleNormal="100" zoomScaleSheetLayoutView="90" workbookViewId="0">
      <selection activeCell="I15" sqref="I15"/>
    </sheetView>
  </sheetViews>
  <sheetFormatPr baseColWidth="10" defaultRowHeight="12.75"/>
  <cols>
    <col min="1" max="1" width="19.140625" style="8" customWidth="1"/>
    <col min="2" max="2" width="41" customWidth="1"/>
    <col min="3" max="3" width="18.42578125" style="234" bestFit="1" customWidth="1"/>
    <col min="4" max="4" width="6.7109375" style="234" bestFit="1" customWidth="1"/>
    <col min="5" max="5" width="7.42578125" style="9" customWidth="1"/>
    <col min="6" max="6" width="7.5703125" style="234" customWidth="1"/>
    <col min="7" max="7" width="39" style="579" customWidth="1"/>
    <col min="8" max="8" width="16.28515625" customWidth="1"/>
    <col min="9" max="9" width="15.85546875" style="234" bestFit="1" customWidth="1"/>
    <col min="10" max="10" width="17.85546875" bestFit="1" customWidth="1"/>
    <col min="11" max="11" width="14.85546875" bestFit="1" customWidth="1"/>
    <col min="12" max="12" width="17.28515625" bestFit="1" customWidth="1"/>
  </cols>
  <sheetData>
    <row r="1" spans="1:9" ht="15" customHeight="1">
      <c r="A1" s="1071" t="s">
        <v>1280</v>
      </c>
      <c r="B1" s="1071"/>
      <c r="C1" s="1071"/>
      <c r="D1" s="1071"/>
      <c r="E1" s="1071"/>
      <c r="F1" s="1071"/>
      <c r="G1" s="1071"/>
      <c r="H1" s="684"/>
      <c r="I1" s="523"/>
    </row>
    <row r="2" spans="1:9" ht="15.75">
      <c r="A2" s="524" t="s">
        <v>1305</v>
      </c>
      <c r="B2" s="525"/>
      <c r="C2" s="525"/>
      <c r="D2" s="525"/>
      <c r="E2" s="525"/>
      <c r="F2" s="525"/>
      <c r="G2" s="525"/>
      <c r="H2" s="525"/>
    </row>
    <row r="3" spans="1:9" ht="15.75">
      <c r="A3" s="524" t="s">
        <v>1099</v>
      </c>
      <c r="B3" s="10"/>
      <c r="C3" s="525"/>
      <c r="D3" s="525"/>
      <c r="E3" s="526"/>
      <c r="F3" s="525"/>
      <c r="G3" s="10"/>
      <c r="H3" s="525"/>
    </row>
    <row r="4" spans="1:9" ht="13.5" thickBot="1">
      <c r="A4" s="65"/>
      <c r="G4"/>
      <c r="H4" s="234"/>
    </row>
    <row r="5" spans="1:9" ht="15">
      <c r="A5" s="1072" t="s">
        <v>1100</v>
      </c>
      <c r="B5" s="527" t="s">
        <v>952</v>
      </c>
      <c r="C5" s="528" t="s">
        <v>953</v>
      </c>
      <c r="D5" s="528"/>
      <c r="E5" s="529"/>
      <c r="F5" s="528"/>
      <c r="G5" s="527" t="s">
        <v>36</v>
      </c>
      <c r="H5" s="530" t="s">
        <v>953</v>
      </c>
    </row>
    <row r="6" spans="1:9" ht="45">
      <c r="A6" s="1073"/>
      <c r="B6" s="531"/>
      <c r="C6" s="532"/>
      <c r="D6" s="533" t="s">
        <v>37</v>
      </c>
      <c r="E6" s="534" t="s">
        <v>38</v>
      </c>
      <c r="F6" s="533" t="s">
        <v>39</v>
      </c>
      <c r="G6" s="531"/>
      <c r="H6" s="535"/>
    </row>
    <row r="7" spans="1:9">
      <c r="A7" s="639"/>
      <c r="B7" s="640"/>
      <c r="C7" s="536"/>
      <c r="D7" s="537"/>
      <c r="E7" s="538"/>
      <c r="F7" s="537"/>
      <c r="G7" s="581"/>
      <c r="H7" s="536"/>
    </row>
    <row r="8" spans="1:9">
      <c r="A8" s="639"/>
      <c r="B8" s="640"/>
      <c r="C8" s="536"/>
      <c r="D8" s="537"/>
      <c r="E8" s="538"/>
      <c r="F8" s="537"/>
      <c r="G8" s="581"/>
      <c r="H8" s="536"/>
    </row>
    <row r="9" spans="1:9" ht="13.5" thickBot="1">
      <c r="A9" s="581" t="s">
        <v>1290</v>
      </c>
      <c r="B9" s="199" t="s">
        <v>1334</v>
      </c>
      <c r="C9" s="536">
        <v>92521.17</v>
      </c>
      <c r="D9" s="688" t="s">
        <v>426</v>
      </c>
      <c r="E9" s="689" t="s">
        <v>353</v>
      </c>
      <c r="F9" s="687"/>
      <c r="G9" s="691" t="s">
        <v>1247</v>
      </c>
      <c r="H9" s="536">
        <f>+C9</f>
        <v>92521.17</v>
      </c>
    </row>
    <row r="10" spans="1:9">
      <c r="A10" s="639"/>
      <c r="B10" s="640"/>
      <c r="C10" s="536"/>
      <c r="D10" s="537"/>
      <c r="E10" s="538"/>
      <c r="F10" s="537"/>
      <c r="G10" s="581"/>
      <c r="H10" s="536"/>
    </row>
    <row r="11" spans="1:9">
      <c r="A11" s="639"/>
      <c r="B11" s="640"/>
      <c r="C11" s="536"/>
      <c r="D11" s="537"/>
      <c r="E11" s="538"/>
      <c r="F11" s="537"/>
      <c r="G11" s="581"/>
      <c r="H11" s="761">
        <f>+H9</f>
        <v>92521.17</v>
      </c>
    </row>
    <row r="12" spans="1:9">
      <c r="A12" s="639"/>
      <c r="B12" s="640"/>
      <c r="C12" s="536"/>
      <c r="D12" s="537"/>
      <c r="E12" s="538"/>
      <c r="F12" s="537"/>
      <c r="G12" s="581"/>
      <c r="H12" s="761"/>
    </row>
    <row r="13" spans="1:9" ht="25.5">
      <c r="A13" s="581" t="str">
        <f>+A101</f>
        <v>3.3.2.17.00.00.0.000</v>
      </c>
      <c r="B13" s="641" t="s">
        <v>1311</v>
      </c>
      <c r="C13" s="687">
        <v>34695.440000000002</v>
      </c>
      <c r="D13" s="688" t="s">
        <v>426</v>
      </c>
      <c r="E13" s="689" t="s">
        <v>353</v>
      </c>
      <c r="F13" s="687"/>
      <c r="G13" s="691" t="s">
        <v>1247</v>
      </c>
      <c r="H13" s="687">
        <f>+C13</f>
        <v>34695.440000000002</v>
      </c>
    </row>
    <row r="14" spans="1:9">
      <c r="A14" s="581"/>
      <c r="B14" s="581"/>
      <c r="C14" s="687"/>
      <c r="D14" s="688"/>
      <c r="E14" s="689"/>
      <c r="F14" s="688"/>
      <c r="G14" s="691"/>
      <c r="H14" s="687"/>
    </row>
    <row r="15" spans="1:9">
      <c r="A15" s="581"/>
      <c r="B15" s="581"/>
      <c r="C15" s="687"/>
      <c r="D15" s="688"/>
      <c r="E15" s="689"/>
      <c r="F15" s="688"/>
      <c r="G15" s="691"/>
      <c r="H15" s="693">
        <f>+H13</f>
        <v>34695.440000000002</v>
      </c>
    </row>
    <row r="16" spans="1:9">
      <c r="A16" s="581"/>
      <c r="B16" s="581"/>
      <c r="C16" s="687"/>
      <c r="D16" s="688"/>
      <c r="E16" s="689"/>
      <c r="F16" s="688"/>
      <c r="G16" s="691"/>
      <c r="H16" s="693"/>
    </row>
    <row r="17" spans="1:8" ht="25.5">
      <c r="A17" s="581" t="s">
        <v>1290</v>
      </c>
      <c r="B17" s="641" t="s">
        <v>1291</v>
      </c>
      <c r="C17" s="687">
        <v>2764073.44</v>
      </c>
      <c r="D17" s="688" t="s">
        <v>426</v>
      </c>
      <c r="E17" s="689" t="s">
        <v>353</v>
      </c>
      <c r="F17" s="687"/>
      <c r="G17" s="691" t="s">
        <v>1247</v>
      </c>
      <c r="H17" s="687">
        <f>+C17</f>
        <v>2764073.44</v>
      </c>
    </row>
    <row r="18" spans="1:8">
      <c r="A18" s="581"/>
      <c r="B18" s="581"/>
      <c r="C18" s="687"/>
      <c r="D18" s="688"/>
      <c r="E18" s="689"/>
      <c r="F18" s="688"/>
      <c r="G18" s="691"/>
      <c r="H18" s="687"/>
    </row>
    <row r="19" spans="1:8">
      <c r="A19" s="581"/>
      <c r="B19" s="581"/>
      <c r="C19" s="687"/>
      <c r="D19" s="688"/>
      <c r="E19" s="689"/>
      <c r="F19" s="688"/>
      <c r="G19" s="691"/>
      <c r="H19" s="693">
        <f>+H17</f>
        <v>2764073.44</v>
      </c>
    </row>
    <row r="20" spans="1:8">
      <c r="A20" s="581"/>
      <c r="B20" s="581"/>
      <c r="C20" s="687"/>
      <c r="D20" s="688"/>
      <c r="E20" s="689"/>
      <c r="F20" s="688"/>
      <c r="G20" s="691"/>
      <c r="H20" s="687"/>
    </row>
    <row r="21" spans="1:8" ht="28.5">
      <c r="A21" s="581" t="s">
        <v>1290</v>
      </c>
      <c r="B21" s="707" t="s">
        <v>1292</v>
      </c>
      <c r="C21" s="687">
        <v>34636594.210000001</v>
      </c>
      <c r="D21" s="688" t="s">
        <v>426</v>
      </c>
      <c r="E21" s="689" t="s">
        <v>353</v>
      </c>
      <c r="F21" s="687"/>
      <c r="G21" s="691" t="s">
        <v>1247</v>
      </c>
      <c r="H21" s="687">
        <f>+C21</f>
        <v>34636594.210000001</v>
      </c>
    </row>
    <row r="22" spans="1:8">
      <c r="A22" s="581"/>
      <c r="B22" s="581"/>
      <c r="C22" s="687"/>
      <c r="D22" s="688"/>
      <c r="E22" s="689"/>
      <c r="F22" s="688"/>
      <c r="G22" s="691"/>
      <c r="H22" s="687"/>
    </row>
    <row r="23" spans="1:8">
      <c r="A23" s="581"/>
      <c r="B23" s="581"/>
      <c r="C23" s="687"/>
      <c r="D23" s="688"/>
      <c r="E23" s="689"/>
      <c r="F23" s="688"/>
      <c r="G23" s="691"/>
      <c r="H23" s="693">
        <f>+H21</f>
        <v>34636594.210000001</v>
      </c>
    </row>
    <row r="24" spans="1:8">
      <c r="A24" s="581"/>
      <c r="B24" s="581"/>
      <c r="C24" s="687"/>
      <c r="D24" s="688"/>
      <c r="E24" s="689"/>
      <c r="F24" s="688"/>
      <c r="G24" s="691"/>
      <c r="H24" s="687"/>
    </row>
    <row r="25" spans="1:8" ht="25.5">
      <c r="A25" s="581" t="s">
        <v>1290</v>
      </c>
      <c r="B25" s="641" t="s">
        <v>1293</v>
      </c>
      <c r="C25" s="687">
        <v>921357.81</v>
      </c>
      <c r="D25" s="688" t="s">
        <v>426</v>
      </c>
      <c r="E25" s="689" t="s">
        <v>353</v>
      </c>
      <c r="F25" s="687"/>
      <c r="G25" s="691" t="s">
        <v>1247</v>
      </c>
      <c r="H25" s="687">
        <f>+C25</f>
        <v>921357.81</v>
      </c>
    </row>
    <row r="26" spans="1:8">
      <c r="A26" s="581"/>
      <c r="B26" s="581"/>
      <c r="C26" s="687"/>
      <c r="D26" s="688"/>
      <c r="E26" s="689"/>
      <c r="F26" s="688"/>
      <c r="G26" s="691"/>
      <c r="H26" s="687"/>
    </row>
    <row r="27" spans="1:8">
      <c r="A27" s="581"/>
      <c r="B27" s="581"/>
      <c r="C27" s="687"/>
      <c r="D27" s="688"/>
      <c r="E27" s="689"/>
      <c r="F27" s="688"/>
      <c r="G27" s="691"/>
      <c r="H27" s="693">
        <f>+H25</f>
        <v>921357.81</v>
      </c>
    </row>
    <row r="28" spans="1:8">
      <c r="A28" s="581"/>
      <c r="B28" s="581"/>
      <c r="C28" s="687"/>
      <c r="D28" s="688"/>
      <c r="E28" s="689"/>
      <c r="F28" s="688"/>
      <c r="G28" s="691"/>
      <c r="H28" s="687"/>
    </row>
    <row r="29" spans="1:8">
      <c r="A29" s="581" t="s">
        <v>1290</v>
      </c>
      <c r="B29" s="581" t="s">
        <v>1294</v>
      </c>
      <c r="C29" s="687">
        <v>123072.35</v>
      </c>
      <c r="D29" s="688" t="s">
        <v>426</v>
      </c>
      <c r="E29" s="689" t="s">
        <v>353</v>
      </c>
      <c r="F29" s="687"/>
      <c r="G29" s="691" t="s">
        <v>1247</v>
      </c>
      <c r="H29" s="687">
        <f>+C29</f>
        <v>123072.35</v>
      </c>
    </row>
    <row r="30" spans="1:8">
      <c r="A30" s="581"/>
      <c r="B30" s="581"/>
      <c r="C30" s="687"/>
      <c r="D30" s="688"/>
      <c r="E30" s="689"/>
      <c r="F30" s="688"/>
      <c r="G30" s="691"/>
      <c r="H30" s="687"/>
    </row>
    <row r="31" spans="1:8">
      <c r="A31" s="581"/>
      <c r="B31" s="581"/>
      <c r="C31" s="687"/>
      <c r="D31" s="688"/>
      <c r="E31" s="689"/>
      <c r="F31" s="688"/>
      <c r="G31" s="691"/>
      <c r="H31" s="693">
        <f>+H29</f>
        <v>123072.35</v>
      </c>
    </row>
    <row r="32" spans="1:8">
      <c r="A32" s="581"/>
      <c r="B32" s="581"/>
      <c r="C32" s="687"/>
      <c r="D32" s="688"/>
      <c r="E32" s="689"/>
      <c r="F32" s="688"/>
      <c r="G32" s="691"/>
      <c r="H32" s="687"/>
    </row>
    <row r="33" spans="1:8">
      <c r="A33" s="581" t="s">
        <v>1290</v>
      </c>
      <c r="B33" s="581" t="s">
        <v>1295</v>
      </c>
      <c r="C33" s="687">
        <v>982355.81</v>
      </c>
      <c r="D33" s="688" t="s">
        <v>426</v>
      </c>
      <c r="E33" s="689" t="s">
        <v>353</v>
      </c>
      <c r="F33" s="687"/>
      <c r="G33" s="691" t="s">
        <v>1247</v>
      </c>
      <c r="H33" s="687">
        <f>+C33</f>
        <v>982355.81</v>
      </c>
    </row>
    <row r="34" spans="1:8">
      <c r="A34" s="581"/>
      <c r="B34" s="581"/>
      <c r="C34" s="687"/>
      <c r="D34" s="688"/>
      <c r="E34" s="689"/>
      <c r="F34" s="688"/>
      <c r="G34" s="691"/>
      <c r="H34" s="687"/>
    </row>
    <row r="35" spans="1:8">
      <c r="A35" s="581"/>
      <c r="B35" s="581"/>
      <c r="C35" s="687"/>
      <c r="D35" s="688"/>
      <c r="E35" s="689"/>
      <c r="F35" s="688"/>
      <c r="G35" s="691"/>
      <c r="H35" s="693">
        <f>+H33</f>
        <v>982355.81</v>
      </c>
    </row>
    <row r="36" spans="1:8">
      <c r="A36" s="581"/>
      <c r="B36" s="581"/>
      <c r="C36" s="687"/>
      <c r="D36" s="688"/>
      <c r="E36" s="689"/>
      <c r="F36" s="688"/>
      <c r="G36" s="691"/>
      <c r="H36" s="693"/>
    </row>
    <row r="37" spans="1:8">
      <c r="A37" s="581" t="s">
        <v>1290</v>
      </c>
      <c r="B37" s="581" t="s">
        <v>1312</v>
      </c>
      <c r="C37" s="687">
        <v>1794853.47</v>
      </c>
      <c r="D37" s="688" t="s">
        <v>426</v>
      </c>
      <c r="E37" s="689" t="s">
        <v>353</v>
      </c>
      <c r="F37" s="688"/>
      <c r="G37" s="691" t="s">
        <v>1247</v>
      </c>
      <c r="H37" s="687">
        <f>+C37</f>
        <v>1794853.47</v>
      </c>
    </row>
    <row r="38" spans="1:8">
      <c r="A38" s="581"/>
      <c r="B38" s="581"/>
      <c r="C38" s="687"/>
      <c r="D38" s="688"/>
      <c r="E38" s="689"/>
      <c r="F38" s="688"/>
      <c r="G38" s="691"/>
      <c r="H38" s="687"/>
    </row>
    <row r="39" spans="1:8">
      <c r="A39" s="581"/>
      <c r="B39" s="581"/>
      <c r="C39" s="687"/>
      <c r="D39" s="688"/>
      <c r="E39" s="689"/>
      <c r="F39" s="688"/>
      <c r="G39" s="691"/>
      <c r="H39" s="693">
        <f>+H37</f>
        <v>1794853.47</v>
      </c>
    </row>
    <row r="40" spans="1:8">
      <c r="A40" s="581"/>
      <c r="B40" s="581"/>
      <c r="C40" s="687"/>
      <c r="D40" s="688"/>
      <c r="E40" s="689"/>
      <c r="F40" s="688"/>
      <c r="G40" s="691"/>
      <c r="H40" s="687"/>
    </row>
    <row r="41" spans="1:8">
      <c r="A41" s="581" t="s">
        <v>1290</v>
      </c>
      <c r="B41" s="581" t="s">
        <v>1297</v>
      </c>
      <c r="C41" s="687">
        <v>114666.25</v>
      </c>
      <c r="D41" s="688" t="s">
        <v>426</v>
      </c>
      <c r="E41" s="689" t="s">
        <v>353</v>
      </c>
      <c r="F41" s="687"/>
      <c r="G41" s="691" t="s">
        <v>1247</v>
      </c>
      <c r="H41" s="687">
        <f>+C41</f>
        <v>114666.25</v>
      </c>
    </row>
    <row r="42" spans="1:8">
      <c r="A42" s="581"/>
      <c r="B42" s="581"/>
      <c r="C42" s="687"/>
      <c r="D42" s="688"/>
      <c r="E42" s="689"/>
      <c r="F42" s="688"/>
      <c r="G42" s="691"/>
      <c r="H42" s="687"/>
    </row>
    <row r="43" spans="1:8">
      <c r="A43" s="581"/>
      <c r="B43" s="581"/>
      <c r="C43" s="687"/>
      <c r="D43" s="688"/>
      <c r="E43" s="689"/>
      <c r="F43" s="688"/>
      <c r="G43" s="691"/>
      <c r="H43" s="693">
        <f>+H41</f>
        <v>114666.25</v>
      </c>
    </row>
    <row r="44" spans="1:8">
      <c r="A44" s="581"/>
      <c r="B44" s="581"/>
      <c r="C44" s="687"/>
      <c r="D44" s="688"/>
      <c r="E44" s="689"/>
      <c r="F44" s="688"/>
      <c r="G44" s="691"/>
      <c r="H44" s="687"/>
    </row>
    <row r="45" spans="1:8">
      <c r="A45" s="581" t="s">
        <v>1290</v>
      </c>
      <c r="B45" s="581" t="s">
        <v>1296</v>
      </c>
      <c r="C45" s="687">
        <v>57333.120000000003</v>
      </c>
      <c r="D45" s="688" t="s">
        <v>426</v>
      </c>
      <c r="E45" s="689" t="s">
        <v>353</v>
      </c>
      <c r="F45" s="687"/>
      <c r="G45" s="691" t="s">
        <v>1247</v>
      </c>
      <c r="H45" s="687">
        <f>+C45</f>
        <v>57333.120000000003</v>
      </c>
    </row>
    <row r="46" spans="1:8">
      <c r="A46" s="581"/>
      <c r="B46" s="581"/>
      <c r="C46" s="687"/>
      <c r="D46" s="688"/>
      <c r="E46" s="689"/>
      <c r="F46" s="688"/>
      <c r="G46" s="691"/>
      <c r="H46" s="687"/>
    </row>
    <row r="47" spans="1:8">
      <c r="A47" s="581"/>
      <c r="B47" s="581"/>
      <c r="C47" s="687"/>
      <c r="D47" s="688"/>
      <c r="E47" s="689"/>
      <c r="F47" s="688"/>
      <c r="G47" s="691"/>
      <c r="H47" s="693">
        <f>+H45</f>
        <v>57333.120000000003</v>
      </c>
    </row>
    <row r="48" spans="1:8">
      <c r="A48" s="581"/>
      <c r="B48" s="581"/>
      <c r="C48" s="687"/>
      <c r="D48" s="688"/>
      <c r="E48" s="689"/>
      <c r="F48" s="688"/>
      <c r="G48" s="691"/>
      <c r="H48" s="687"/>
    </row>
    <row r="49" spans="1:8">
      <c r="A49" s="691"/>
      <c r="B49" s="691"/>
      <c r="C49" s="687"/>
      <c r="D49" s="688"/>
      <c r="E49" s="689"/>
      <c r="F49" s="690"/>
      <c r="G49" s="691"/>
      <c r="H49" s="693"/>
    </row>
    <row r="50" spans="1:8">
      <c r="A50" s="691" t="s">
        <v>1248</v>
      </c>
      <c r="B50" s="691" t="s">
        <v>1309</v>
      </c>
      <c r="C50" s="687">
        <v>5298884.1399999997</v>
      </c>
      <c r="D50" s="688" t="s">
        <v>40</v>
      </c>
      <c r="E50" s="689" t="s">
        <v>350</v>
      </c>
      <c r="F50" s="690"/>
      <c r="G50" s="691" t="s">
        <v>1310</v>
      </c>
      <c r="H50" s="687">
        <f>+C50</f>
        <v>5298884.1399999997</v>
      </c>
    </row>
    <row r="51" spans="1:8">
      <c r="A51" s="691"/>
      <c r="B51" s="691"/>
      <c r="C51" s="687"/>
      <c r="D51" s="690"/>
      <c r="E51" s="692"/>
      <c r="F51" s="690"/>
      <c r="G51" s="691"/>
      <c r="H51" s="693">
        <f>+H50</f>
        <v>5298884.1399999997</v>
      </c>
    </row>
    <row r="52" spans="1:8">
      <c r="A52" s="691"/>
      <c r="B52" s="691"/>
      <c r="C52" s="687"/>
      <c r="D52" s="690"/>
      <c r="E52" s="692"/>
      <c r="F52" s="690"/>
      <c r="G52" s="691"/>
      <c r="H52" s="693"/>
    </row>
    <row r="53" spans="1:8">
      <c r="A53" s="691" t="s">
        <v>1248</v>
      </c>
      <c r="B53" s="691" t="s">
        <v>1249</v>
      </c>
      <c r="C53" s="687">
        <v>9367458.4600000009</v>
      </c>
      <c r="D53" s="688" t="s">
        <v>40</v>
      </c>
      <c r="E53" s="689" t="s">
        <v>354</v>
      </c>
      <c r="F53" s="690"/>
      <c r="G53" s="691" t="s">
        <v>1250</v>
      </c>
      <c r="H53" s="687">
        <f>+C53</f>
        <v>9367458.4600000009</v>
      </c>
    </row>
    <row r="54" spans="1:8">
      <c r="A54" s="691"/>
      <c r="B54" s="691"/>
      <c r="C54" s="687"/>
      <c r="D54" s="690"/>
      <c r="E54" s="692"/>
      <c r="F54" s="690"/>
      <c r="G54" s="691"/>
      <c r="H54" s="693">
        <f>+H53</f>
        <v>9367458.4600000009</v>
      </c>
    </row>
    <row r="55" spans="1:8">
      <c r="A55" s="691"/>
      <c r="B55" s="691"/>
      <c r="C55" s="687"/>
      <c r="D55" s="690"/>
      <c r="E55" s="692"/>
      <c r="F55" s="690"/>
      <c r="G55" s="691"/>
      <c r="H55" s="693"/>
    </row>
    <row r="56" spans="1:8">
      <c r="A56" s="691"/>
      <c r="B56" s="691"/>
      <c r="C56" s="687"/>
      <c r="D56" s="690"/>
      <c r="E56" s="692"/>
      <c r="F56" s="690"/>
      <c r="G56" s="691"/>
      <c r="H56" s="687"/>
    </row>
    <row r="57" spans="1:8">
      <c r="A57" s="691" t="s">
        <v>1251</v>
      </c>
      <c r="B57" s="734" t="s">
        <v>1306</v>
      </c>
      <c r="C57" s="687">
        <v>128214.67</v>
      </c>
      <c r="D57" s="688" t="s">
        <v>40</v>
      </c>
      <c r="E57" s="689" t="s">
        <v>359</v>
      </c>
      <c r="F57" s="690"/>
      <c r="G57" s="643" t="s">
        <v>1307</v>
      </c>
      <c r="H57" s="687">
        <v>128214.67</v>
      </c>
    </row>
    <row r="58" spans="1:8">
      <c r="A58" s="691"/>
      <c r="B58" s="734"/>
      <c r="C58" s="687"/>
      <c r="D58" s="688"/>
      <c r="E58" s="689"/>
      <c r="F58" s="690"/>
      <c r="G58" s="643"/>
      <c r="H58" s="687"/>
    </row>
    <row r="59" spans="1:8">
      <c r="A59" s="691"/>
      <c r="B59" s="691"/>
      <c r="C59" s="687"/>
      <c r="D59" s="690"/>
      <c r="E59" s="692"/>
      <c r="F59" s="690"/>
      <c r="G59" s="691"/>
      <c r="H59" s="693">
        <f>SUM(H57)</f>
        <v>128214.67</v>
      </c>
    </row>
    <row r="60" spans="1:8">
      <c r="A60" s="581"/>
      <c r="B60" s="581"/>
      <c r="C60" s="687"/>
      <c r="D60" s="690"/>
      <c r="E60" s="692"/>
      <c r="F60" s="690"/>
      <c r="G60" s="691"/>
      <c r="H60" s="687"/>
    </row>
    <row r="61" spans="1:8">
      <c r="A61" s="581" t="s">
        <v>1252</v>
      </c>
      <c r="B61" s="581" t="s">
        <v>1253</v>
      </c>
      <c r="C61" s="687">
        <v>41075.56</v>
      </c>
      <c r="D61" s="688" t="s">
        <v>41</v>
      </c>
      <c r="E61" s="689" t="s">
        <v>351</v>
      </c>
      <c r="F61" s="690"/>
      <c r="G61" s="691" t="s">
        <v>1254</v>
      </c>
      <c r="H61" s="687">
        <f>+C61</f>
        <v>41075.56</v>
      </c>
    </row>
    <row r="62" spans="1:8">
      <c r="A62" s="581"/>
      <c r="B62" s="581"/>
      <c r="C62" s="687"/>
      <c r="D62" s="690"/>
      <c r="E62" s="692"/>
      <c r="F62" s="690"/>
      <c r="G62" s="691"/>
      <c r="H62" s="687"/>
    </row>
    <row r="63" spans="1:8">
      <c r="A63" s="581"/>
      <c r="B63" s="581"/>
      <c r="C63" s="687"/>
      <c r="D63" s="690"/>
      <c r="E63" s="692"/>
      <c r="F63" s="690"/>
      <c r="G63" s="691"/>
      <c r="H63" s="693">
        <f>SUM(H61:H62)</f>
        <v>41075.56</v>
      </c>
    </row>
    <row r="64" spans="1:8">
      <c r="A64" s="581"/>
      <c r="B64" s="581"/>
      <c r="C64" s="687"/>
      <c r="D64" s="690"/>
      <c r="E64" s="692"/>
      <c r="F64" s="690"/>
      <c r="G64" s="691"/>
      <c r="H64" s="687"/>
    </row>
    <row r="65" spans="1:9">
      <c r="A65" s="691" t="s">
        <v>1255</v>
      </c>
      <c r="B65" s="691" t="s">
        <v>1256</v>
      </c>
      <c r="C65" s="687">
        <v>1388961.56</v>
      </c>
      <c r="D65" s="688" t="s">
        <v>41</v>
      </c>
      <c r="E65" s="689" t="s">
        <v>356</v>
      </c>
      <c r="F65" s="690"/>
      <c r="G65" s="691" t="s">
        <v>1279</v>
      </c>
      <c r="H65" s="687">
        <v>1388961.56</v>
      </c>
    </row>
    <row r="66" spans="1:9">
      <c r="A66" s="691"/>
      <c r="B66" s="691"/>
      <c r="C66" s="687"/>
      <c r="D66" s="690"/>
      <c r="E66" s="692"/>
      <c r="F66" s="690"/>
      <c r="G66" s="691"/>
      <c r="H66" s="687"/>
    </row>
    <row r="67" spans="1:9">
      <c r="A67" s="691"/>
      <c r="B67" s="691"/>
      <c r="C67" s="687"/>
      <c r="D67" s="690"/>
      <c r="E67" s="692"/>
      <c r="F67" s="690"/>
      <c r="G67" s="691"/>
      <c r="H67" s="693">
        <f>SUM(H65:H66)</f>
        <v>1388961.56</v>
      </c>
    </row>
    <row r="68" spans="1:9">
      <c r="A68" s="581"/>
      <c r="B68" s="581"/>
      <c r="C68" s="687"/>
      <c r="D68" s="690"/>
      <c r="E68" s="692"/>
      <c r="F68" s="690"/>
      <c r="G68" s="691"/>
      <c r="H68" s="687"/>
    </row>
    <row r="69" spans="1:9">
      <c r="A69" s="581" t="s">
        <v>1257</v>
      </c>
      <c r="B69" s="581" t="s">
        <v>1258</v>
      </c>
      <c r="C69" s="687">
        <f>+'Distribucion Programas III'!AK18</f>
        <v>17882180.710000001</v>
      </c>
      <c r="D69" s="688" t="s">
        <v>41</v>
      </c>
      <c r="E69" s="689" t="s">
        <v>356</v>
      </c>
      <c r="F69" s="690"/>
      <c r="G69" s="691" t="s">
        <v>1259</v>
      </c>
      <c r="H69" s="687">
        <f>+C69</f>
        <v>17882180.710000001</v>
      </c>
    </row>
    <row r="70" spans="1:9">
      <c r="A70" s="581"/>
      <c r="B70" s="581"/>
      <c r="C70" s="687"/>
      <c r="D70" s="690"/>
      <c r="E70" s="692"/>
      <c r="F70" s="690"/>
      <c r="G70" s="691"/>
      <c r="H70" s="687"/>
    </row>
    <row r="71" spans="1:9">
      <c r="A71" s="581"/>
      <c r="B71" s="581"/>
      <c r="C71" s="687"/>
      <c r="D71" s="690"/>
      <c r="E71" s="692"/>
      <c r="F71" s="690"/>
      <c r="G71" s="691"/>
      <c r="H71" s="693">
        <f>+H69</f>
        <v>17882180.710000001</v>
      </c>
    </row>
    <row r="72" spans="1:9">
      <c r="A72" s="581"/>
      <c r="B72" s="581"/>
      <c r="C72" s="687"/>
      <c r="D72" s="690"/>
      <c r="E72" s="692"/>
      <c r="F72" s="690"/>
      <c r="G72" s="691"/>
      <c r="H72" s="687"/>
    </row>
    <row r="73" spans="1:9">
      <c r="A73" s="581" t="s">
        <v>1257</v>
      </c>
      <c r="B73" s="581" t="s">
        <v>1330</v>
      </c>
      <c r="C73" s="687">
        <v>2706884.34</v>
      </c>
      <c r="D73" s="688" t="s">
        <v>41</v>
      </c>
      <c r="E73" s="689" t="s">
        <v>356</v>
      </c>
      <c r="F73" s="690"/>
      <c r="G73" s="691" t="s">
        <v>1331</v>
      </c>
      <c r="H73" s="687">
        <v>2706884.34</v>
      </c>
    </row>
    <row r="74" spans="1:9">
      <c r="A74" s="581"/>
      <c r="B74" s="581"/>
      <c r="C74" s="687"/>
      <c r="D74" s="690"/>
      <c r="E74" s="692"/>
      <c r="F74" s="690"/>
      <c r="G74" s="691"/>
      <c r="H74" s="693"/>
    </row>
    <row r="75" spans="1:9">
      <c r="A75" s="581"/>
      <c r="B75" s="581"/>
      <c r="C75" s="687"/>
      <c r="D75" s="690"/>
      <c r="E75" s="692"/>
      <c r="F75" s="690"/>
      <c r="G75" s="691"/>
      <c r="H75" s="693">
        <f>+H73</f>
        <v>2706884.34</v>
      </c>
    </row>
    <row r="76" spans="1:9">
      <c r="A76" s="581"/>
      <c r="B76" s="581"/>
      <c r="C76" s="687"/>
      <c r="D76" s="690"/>
      <c r="E76" s="692"/>
      <c r="F76" s="690"/>
      <c r="G76" s="691"/>
      <c r="H76" s="687"/>
      <c r="I76" s="234">
        <f>+C61+C65+C69+C73+C77+C82+C92+C96+C101</f>
        <v>863572801.5</v>
      </c>
    </row>
    <row r="77" spans="1:9" ht="38.25">
      <c r="A77" s="581" t="s">
        <v>1260</v>
      </c>
      <c r="B77" s="641" t="s">
        <v>1275</v>
      </c>
      <c r="C77" s="687">
        <v>198698410.08000001</v>
      </c>
      <c r="D77" s="690" t="s">
        <v>41</v>
      </c>
      <c r="E77" s="689" t="s">
        <v>1298</v>
      </c>
      <c r="F77" s="690"/>
      <c r="G77" s="642" t="s">
        <v>1308</v>
      </c>
      <c r="H77" s="697">
        <f>+C77</f>
        <v>198698410.08000001</v>
      </c>
    </row>
    <row r="78" spans="1:9">
      <c r="A78" s="581"/>
      <c r="B78" s="641"/>
      <c r="C78" s="687"/>
      <c r="D78" s="690"/>
      <c r="E78" s="689"/>
      <c r="F78" s="690"/>
      <c r="G78" s="642"/>
      <c r="H78" s="697"/>
    </row>
    <row r="79" spans="1:9">
      <c r="A79" s="581"/>
      <c r="B79" s="641"/>
      <c r="C79" s="687"/>
      <c r="D79" s="687"/>
      <c r="E79" s="695"/>
      <c r="F79" s="687"/>
      <c r="G79" s="694"/>
      <c r="H79" s="697"/>
    </row>
    <row r="80" spans="1:9">
      <c r="A80" s="581"/>
      <c r="B80" s="581"/>
      <c r="C80" s="687"/>
      <c r="D80" s="690"/>
      <c r="E80" s="692"/>
      <c r="F80" s="690"/>
      <c r="G80" s="691"/>
      <c r="H80" s="693">
        <f>SUM(H77:H78)</f>
        <v>198698410.08000001</v>
      </c>
    </row>
    <row r="81" spans="1:8">
      <c r="A81" s="581"/>
      <c r="B81" s="581"/>
      <c r="C81" s="687"/>
      <c r="D81" s="690"/>
      <c r="E81" s="692"/>
      <c r="F81" s="690"/>
      <c r="G81" s="691"/>
      <c r="H81" s="693"/>
    </row>
    <row r="82" spans="1:8">
      <c r="A82" s="581" t="s">
        <v>1261</v>
      </c>
      <c r="B82" s="581" t="s">
        <v>1262</v>
      </c>
      <c r="C82" s="687">
        <v>370449.31</v>
      </c>
      <c r="D82" s="688" t="s">
        <v>41</v>
      </c>
      <c r="E82" s="689" t="s">
        <v>356</v>
      </c>
      <c r="F82" s="690"/>
      <c r="G82" s="691" t="s">
        <v>1263</v>
      </c>
      <c r="H82" s="687">
        <v>370449.31</v>
      </c>
    </row>
    <row r="83" spans="1:8">
      <c r="A83" s="581"/>
      <c r="B83" s="581"/>
      <c r="C83" s="687"/>
      <c r="D83" s="688"/>
      <c r="E83" s="689"/>
      <c r="F83" s="690"/>
      <c r="G83" s="691"/>
      <c r="H83" s="687"/>
    </row>
    <row r="84" spans="1:8">
      <c r="A84" s="581"/>
      <c r="B84" s="581"/>
      <c r="C84" s="687"/>
      <c r="D84" s="688"/>
      <c r="E84" s="689"/>
      <c r="F84" s="690"/>
      <c r="G84" s="691"/>
      <c r="H84" s="687"/>
    </row>
    <row r="85" spans="1:8">
      <c r="A85" s="581"/>
      <c r="B85" s="581"/>
      <c r="C85" s="687"/>
      <c r="D85" s="688"/>
      <c r="E85" s="689"/>
      <c r="F85" s="690"/>
      <c r="G85" s="691"/>
      <c r="H85" s="687"/>
    </row>
    <row r="86" spans="1:8">
      <c r="A86" s="581"/>
      <c r="B86" s="581"/>
      <c r="C86" s="687"/>
      <c r="D86" s="688"/>
      <c r="E86" s="689"/>
      <c r="F86" s="690"/>
      <c r="G86" s="691"/>
      <c r="H86" s="693">
        <f>+H82</f>
        <v>370449.31</v>
      </c>
    </row>
    <row r="87" spans="1:8">
      <c r="A87" s="581"/>
      <c r="B87" s="581"/>
      <c r="C87" s="687"/>
      <c r="D87" s="688"/>
      <c r="E87" s="689"/>
      <c r="F87" s="690"/>
      <c r="G87" s="691"/>
      <c r="H87" s="687"/>
    </row>
    <row r="88" spans="1:8">
      <c r="A88" s="691" t="s">
        <v>1287</v>
      </c>
      <c r="B88" s="691" t="s">
        <v>1264</v>
      </c>
      <c r="C88" s="714">
        <v>15301180.08</v>
      </c>
      <c r="D88" s="688" t="s">
        <v>40</v>
      </c>
      <c r="E88" s="689" t="s">
        <v>1316</v>
      </c>
      <c r="F88" s="690"/>
      <c r="G88" s="691" t="s">
        <v>1265</v>
      </c>
      <c r="H88" s="687">
        <f>+C88</f>
        <v>15301180.08</v>
      </c>
    </row>
    <row r="89" spans="1:8">
      <c r="A89" s="691"/>
      <c r="B89" s="691"/>
      <c r="C89" s="714"/>
      <c r="D89" s="688"/>
      <c r="E89" s="689"/>
      <c r="F89" s="690"/>
      <c r="G89" s="691"/>
      <c r="H89" s="687"/>
    </row>
    <row r="90" spans="1:8">
      <c r="A90" s="691"/>
      <c r="B90" s="691"/>
      <c r="C90" s="714"/>
      <c r="D90" s="688"/>
      <c r="E90" s="689"/>
      <c r="F90" s="690"/>
      <c r="G90" s="691"/>
      <c r="H90" s="693">
        <f>+H88</f>
        <v>15301180.08</v>
      </c>
    </row>
    <row r="91" spans="1:8">
      <c r="A91" s="691"/>
      <c r="B91" s="691"/>
      <c r="C91" s="714"/>
      <c r="D91" s="688"/>
      <c r="E91" s="689"/>
      <c r="F91" s="690"/>
      <c r="G91" s="691"/>
      <c r="H91" s="687"/>
    </row>
    <row r="92" spans="1:8">
      <c r="A92" s="691" t="s">
        <v>1288</v>
      </c>
      <c r="B92" s="691" t="s">
        <v>1266</v>
      </c>
      <c r="C92" s="715">
        <v>31135243.789999999</v>
      </c>
      <c r="D92" s="688" t="s">
        <v>41</v>
      </c>
      <c r="E92" s="689" t="s">
        <v>356</v>
      </c>
      <c r="F92" s="690"/>
      <c r="G92" s="691" t="s">
        <v>1317</v>
      </c>
      <c r="H92" s="716">
        <f>+C92</f>
        <v>31135243.789999999</v>
      </c>
    </row>
    <row r="93" spans="1:8">
      <c r="A93" s="691"/>
      <c r="B93" s="691"/>
      <c r="C93" s="715"/>
      <c r="D93" s="688"/>
      <c r="E93" s="689"/>
      <c r="F93" s="690"/>
      <c r="G93" s="691"/>
      <c r="H93" s="716"/>
    </row>
    <row r="94" spans="1:8">
      <c r="A94" s="691"/>
      <c r="B94" s="691"/>
      <c r="C94" s="687"/>
      <c r="D94" s="690"/>
      <c r="E94" s="692"/>
      <c r="F94" s="690"/>
      <c r="G94" s="691"/>
      <c r="H94" s="693">
        <f>+H92</f>
        <v>31135243.789999999</v>
      </c>
    </row>
    <row r="95" spans="1:8">
      <c r="A95" s="581"/>
      <c r="B95" s="581"/>
      <c r="C95" s="687"/>
      <c r="D95" s="690"/>
      <c r="E95" s="692"/>
      <c r="F95" s="690"/>
      <c r="G95" s="691"/>
      <c r="H95" s="693"/>
    </row>
    <row r="96" spans="1:8" ht="25.5">
      <c r="A96" s="581" t="s">
        <v>1289</v>
      </c>
      <c r="B96" s="641" t="s">
        <v>1267</v>
      </c>
      <c r="C96" s="687">
        <v>500000000</v>
      </c>
      <c r="D96" s="688" t="s">
        <v>41</v>
      </c>
      <c r="E96" s="689" t="s">
        <v>356</v>
      </c>
      <c r="F96" s="690"/>
      <c r="G96" s="642" t="s">
        <v>1268</v>
      </c>
      <c r="H96" s="687">
        <f>+C96</f>
        <v>500000000</v>
      </c>
    </row>
    <row r="97" spans="1:9">
      <c r="A97" s="581"/>
      <c r="B97" s="581"/>
      <c r="C97" s="687"/>
      <c r="D97" s="690"/>
      <c r="E97" s="692"/>
      <c r="F97" s="690"/>
      <c r="G97" s="691"/>
      <c r="H97" s="687"/>
    </row>
    <row r="98" spans="1:9">
      <c r="A98" s="581"/>
      <c r="B98" s="581"/>
      <c r="C98" s="687"/>
      <c r="D98" s="690"/>
      <c r="E98" s="692"/>
      <c r="F98" s="690"/>
      <c r="G98" s="691"/>
      <c r="H98" s="693">
        <f>+H96</f>
        <v>500000000</v>
      </c>
    </row>
    <row r="99" spans="1:9">
      <c r="A99" s="581"/>
      <c r="B99" s="581"/>
      <c r="C99" s="687"/>
      <c r="D99" s="690"/>
      <c r="E99" s="692"/>
      <c r="F99" s="690"/>
      <c r="G99" s="691"/>
      <c r="H99" s="693"/>
    </row>
    <row r="100" spans="1:9">
      <c r="A100" s="581"/>
      <c r="B100" s="581"/>
      <c r="C100" s="687"/>
      <c r="D100" s="690"/>
      <c r="E100" s="692"/>
      <c r="F100" s="690"/>
      <c r="G100" s="691"/>
      <c r="H100" s="687"/>
      <c r="I100" s="234">
        <f>+C50+C53+C57+C88</f>
        <v>30095737.350000001</v>
      </c>
    </row>
    <row r="101" spans="1:9" ht="38.25">
      <c r="A101" s="581" t="s">
        <v>1290</v>
      </c>
      <c r="B101" s="641" t="s">
        <v>1269</v>
      </c>
      <c r="C101" s="687">
        <v>111349596.15000001</v>
      </c>
      <c r="D101" s="690" t="s">
        <v>41</v>
      </c>
      <c r="E101" s="692" t="s">
        <v>350</v>
      </c>
      <c r="F101" s="690">
        <v>1</v>
      </c>
      <c r="G101" s="696" t="s">
        <v>1270</v>
      </c>
      <c r="H101" s="687">
        <v>3401435.3</v>
      </c>
    </row>
    <row r="102" spans="1:9" ht="25.5">
      <c r="A102" s="581"/>
      <c r="B102" s="204"/>
      <c r="C102" s="687"/>
      <c r="D102" s="690" t="s">
        <v>41</v>
      </c>
      <c r="E102" s="692" t="s">
        <v>350</v>
      </c>
      <c r="F102" s="690">
        <v>2</v>
      </c>
      <c r="G102" s="642" t="s">
        <v>1222</v>
      </c>
      <c r="H102" s="687">
        <v>398000</v>
      </c>
    </row>
    <row r="103" spans="1:9" ht="38.25">
      <c r="A103" s="581"/>
      <c r="B103" s="204"/>
      <c r="C103" s="687"/>
      <c r="D103" s="690" t="s">
        <v>41</v>
      </c>
      <c r="E103" s="692" t="s">
        <v>350</v>
      </c>
      <c r="F103" s="690">
        <v>3</v>
      </c>
      <c r="G103" s="642" t="s">
        <v>1271</v>
      </c>
      <c r="H103" s="687">
        <v>18000000</v>
      </c>
    </row>
    <row r="104" spans="1:9" ht="25.5">
      <c r="A104" s="581"/>
      <c r="B104" s="204"/>
      <c r="C104" s="687"/>
      <c r="D104" s="690" t="s">
        <v>41</v>
      </c>
      <c r="E104" s="692" t="s">
        <v>356</v>
      </c>
      <c r="F104" s="690">
        <v>7</v>
      </c>
      <c r="G104" s="642" t="s">
        <v>1272</v>
      </c>
      <c r="H104" s="687">
        <v>88820642.75</v>
      </c>
    </row>
    <row r="105" spans="1:9" ht="25.5">
      <c r="A105" s="581"/>
      <c r="B105" s="204"/>
      <c r="C105" s="687"/>
      <c r="D105" s="690" t="s">
        <v>41</v>
      </c>
      <c r="E105" s="692" t="s">
        <v>356</v>
      </c>
      <c r="F105" s="690">
        <v>8</v>
      </c>
      <c r="G105" s="642" t="s">
        <v>1273</v>
      </c>
      <c r="H105" s="687">
        <v>100092</v>
      </c>
    </row>
    <row r="106" spans="1:9" ht="38.25">
      <c r="A106" s="581"/>
      <c r="B106" s="204"/>
      <c r="C106" s="687"/>
      <c r="D106" s="690" t="s">
        <v>41</v>
      </c>
      <c r="E106" s="692" t="s">
        <v>356</v>
      </c>
      <c r="F106" s="690">
        <v>9</v>
      </c>
      <c r="G106" s="642" t="s">
        <v>1274</v>
      </c>
      <c r="H106" s="687">
        <f>1948179.25-1558775.25</f>
        <v>389404</v>
      </c>
    </row>
    <row r="107" spans="1:9" ht="63.75">
      <c r="A107" s="581"/>
      <c r="B107" s="204"/>
      <c r="C107" s="687"/>
      <c r="D107" s="690" t="s">
        <v>41</v>
      </c>
      <c r="E107" s="692" t="s">
        <v>356</v>
      </c>
      <c r="F107" s="690">
        <v>10</v>
      </c>
      <c r="G107" s="710" t="s">
        <v>1299</v>
      </c>
      <c r="H107" s="687">
        <v>240022.1</v>
      </c>
    </row>
    <row r="108" spans="1:9">
      <c r="A108" s="179"/>
      <c r="B108" s="204"/>
      <c r="C108" s="687"/>
      <c r="D108" s="757"/>
      <c r="E108" s="695"/>
      <c r="F108" s="687"/>
      <c r="G108" s="694"/>
      <c r="H108" s="715"/>
    </row>
    <row r="109" spans="1:9">
      <c r="A109" s="581"/>
      <c r="B109" s="204"/>
      <c r="C109" s="687"/>
      <c r="D109" s="690"/>
      <c r="E109" s="692"/>
      <c r="F109" s="690"/>
      <c r="G109" s="642"/>
      <c r="H109" s="693">
        <f>SUM(H101:H108)</f>
        <v>111349596.14999999</v>
      </c>
    </row>
    <row r="110" spans="1:9">
      <c r="A110" s="581"/>
      <c r="B110" s="204"/>
      <c r="C110" s="687"/>
      <c r="D110" s="690"/>
      <c r="E110" s="692"/>
      <c r="F110" s="690"/>
      <c r="G110" s="642"/>
      <c r="H110" s="706"/>
    </row>
    <row r="111" spans="1:9">
      <c r="A111" s="581"/>
      <c r="B111" s="204"/>
      <c r="C111" s="687">
        <f>SUM(C8:C110)</f>
        <v>935190061.91999996</v>
      </c>
      <c r="D111" s="690"/>
      <c r="E111" s="692"/>
      <c r="F111" s="690"/>
      <c r="G111" s="642"/>
      <c r="H111" s="716">
        <f>+H11+H15+H19+H23+H27+H31+H35+H39+H43+H47+H51+H54+H59+H63+H67+H71+H75+H80+H86+H90+H94+H98+H109</f>
        <v>935190061.91999996</v>
      </c>
    </row>
    <row r="112" spans="1:9">
      <c r="A112" s="581"/>
      <c r="B112" s="536"/>
      <c r="C112" s="687"/>
      <c r="D112" s="690"/>
      <c r="E112" s="692"/>
      <c r="F112" s="690"/>
      <c r="G112" s="643"/>
      <c r="H112" s="687"/>
    </row>
    <row r="113" spans="1:8">
      <c r="A113" s="581"/>
      <c r="B113" s="536"/>
      <c r="C113" s="687"/>
      <c r="D113" s="690"/>
      <c r="E113" s="692"/>
      <c r="F113" s="690"/>
      <c r="G113" s="643"/>
      <c r="H113" s="693"/>
    </row>
    <row r="114" spans="1:8">
      <c r="A114" s="581"/>
      <c r="B114" s="536"/>
      <c r="C114" s="536"/>
      <c r="D114" s="537"/>
      <c r="E114" s="538"/>
      <c r="F114" s="537"/>
      <c r="G114" s="643"/>
      <c r="H114" s="693"/>
    </row>
    <row r="115" spans="1:8">
      <c r="A115" s="704"/>
      <c r="B115" s="704"/>
      <c r="C115" s="704"/>
      <c r="D115" s="704"/>
      <c r="E115" s="704"/>
      <c r="F115" s="704"/>
      <c r="G115" s="704"/>
      <c r="H115" s="536"/>
    </row>
    <row r="116" spans="1:8" ht="15.75">
      <c r="A116" s="705"/>
      <c r="B116" s="705"/>
      <c r="C116" s="740"/>
      <c r="D116" s="705"/>
      <c r="E116" s="705"/>
      <c r="F116" s="705"/>
      <c r="G116" s="711"/>
      <c r="H116" s="708"/>
    </row>
    <row r="117" spans="1:8" ht="15.75">
      <c r="A117" s="705"/>
      <c r="B117" s="705"/>
      <c r="C117" s="705"/>
      <c r="D117" s="705"/>
      <c r="E117" s="705"/>
      <c r="F117" s="705"/>
      <c r="G117" s="705"/>
      <c r="H117" s="705"/>
    </row>
    <row r="118" spans="1:8" ht="15.75">
      <c r="A118" s="644"/>
      <c r="B118" s="645"/>
      <c r="C118" s="646"/>
      <c r="D118" s="645"/>
      <c r="E118" s="647"/>
      <c r="F118" s="645"/>
      <c r="G118" s="645"/>
      <c r="H118" s="705"/>
    </row>
    <row r="119" spans="1:8">
      <c r="H119" s="645"/>
    </row>
    <row r="131" ht="15.75" customHeight="1"/>
    <row r="132" ht="15.75" customHeight="1"/>
  </sheetData>
  <protectedRanges>
    <protectedRange password="EBFB" sqref="B21" name="SUPERAVIT_1"/>
    <protectedRange password="EBFB" sqref="B25:B27" name="SUPERAVIT_2"/>
    <protectedRange password="EBFB" sqref="B29:B33" name="SUPERAVIT_3"/>
    <protectedRange password="EBFB" sqref="B45:B47" name="SUPERAVIT_4"/>
    <protectedRange password="EBFB" sqref="B41:B44 B37" name="SUPERAVIT_5"/>
  </protectedRanges>
  <mergeCells count="2">
    <mergeCell ref="A1:G1"/>
    <mergeCell ref="A5:A6"/>
  </mergeCells>
  <hyperlinks>
    <hyperlink ref="G106" location="_0.01.05_Suplencias" display="_0.01.05_Suplencias" xr:uid="{E6F290FF-7C02-4C6B-9289-0714F1972843}"/>
  </hyperlinks>
  <pageMargins left="0.11811023622047245" right="0" top="0.35433070866141736" bottom="0.35433070866141736" header="0.31496062992125984" footer="0.31496062992125984"/>
  <pageSetup scale="65" orientation="portrait" horizontalDpi="4294967293" verticalDpi="36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H40"/>
  <sheetViews>
    <sheetView workbookViewId="0">
      <selection activeCell="A3" sqref="A3:F3"/>
    </sheetView>
  </sheetViews>
  <sheetFormatPr baseColWidth="10" defaultRowHeight="12.75"/>
  <cols>
    <col min="1" max="1" width="12.85546875" style="168" customWidth="1"/>
    <col min="2" max="2" width="35" style="65" customWidth="1"/>
    <col min="3" max="3" width="16.5703125" style="277" customWidth="1"/>
    <col min="4" max="4" width="14.5703125" style="65" customWidth="1"/>
    <col min="5" max="5" width="14.85546875" style="65" bestFit="1" customWidth="1"/>
    <col min="6" max="6" width="16.140625" style="65" customWidth="1"/>
    <col min="7" max="7" width="13.140625" customWidth="1"/>
    <col min="8" max="8" width="14.42578125" customWidth="1"/>
  </cols>
  <sheetData>
    <row r="1" spans="1:8">
      <c r="A1" s="163"/>
      <c r="B1"/>
      <c r="C1" s="269"/>
      <c r="D1"/>
      <c r="E1"/>
      <c r="F1" s="68"/>
    </row>
    <row r="2" spans="1:8">
      <c r="A2" s="1016" t="s">
        <v>189</v>
      </c>
      <c r="B2" s="1016"/>
      <c r="C2" s="1016"/>
      <c r="D2" s="1016"/>
      <c r="E2" s="1016"/>
      <c r="F2" s="1016"/>
    </row>
    <row r="3" spans="1:8">
      <c r="A3" s="1016" t="s">
        <v>1304</v>
      </c>
      <c r="B3" s="1016"/>
      <c r="C3" s="1016"/>
      <c r="D3" s="1016"/>
      <c r="E3" s="1016"/>
      <c r="F3" s="1016"/>
    </row>
    <row r="4" spans="1:8">
      <c r="A4" s="1074" t="s">
        <v>1187</v>
      </c>
      <c r="B4" s="1074"/>
      <c r="C4" s="1074"/>
      <c r="D4" s="1074"/>
      <c r="E4" s="1074"/>
      <c r="F4" s="1074"/>
    </row>
    <row r="5" spans="1:8">
      <c r="A5" s="1016" t="s">
        <v>167</v>
      </c>
      <c r="B5" s="1016"/>
      <c r="C5" s="1016"/>
      <c r="D5" s="1016"/>
      <c r="E5" s="1016"/>
      <c r="F5" s="1016"/>
    </row>
    <row r="6" spans="1:8">
      <c r="A6" s="1016"/>
      <c r="B6" s="1016"/>
      <c r="C6" s="1016"/>
      <c r="D6" s="1016"/>
      <c r="E6" s="1016"/>
      <c r="F6" s="1016"/>
    </row>
    <row r="7" spans="1:8">
      <c r="A7" s="164"/>
      <c r="B7"/>
      <c r="C7" s="269"/>
      <c r="D7"/>
      <c r="E7"/>
      <c r="F7"/>
    </row>
    <row r="8" spans="1:8" ht="13.5" thickBot="1">
      <c r="A8" s="164"/>
      <c r="B8"/>
      <c r="C8" s="269"/>
      <c r="D8"/>
      <c r="E8"/>
      <c r="F8"/>
    </row>
    <row r="9" spans="1:8" ht="39.75" customHeight="1" thickBot="1">
      <c r="A9" s="169" t="s">
        <v>204</v>
      </c>
      <c r="B9" s="153" t="s">
        <v>205</v>
      </c>
      <c r="C9" s="154" t="s">
        <v>168</v>
      </c>
      <c r="D9" s="155" t="s">
        <v>169</v>
      </c>
      <c r="E9" s="154" t="s">
        <v>953</v>
      </c>
      <c r="F9" s="281" t="s">
        <v>206</v>
      </c>
    </row>
    <row r="10" spans="1:8" ht="13.5" thickBot="1">
      <c r="A10" s="165">
        <v>6</v>
      </c>
      <c r="B10" s="156" t="s">
        <v>4</v>
      </c>
      <c r="C10" s="273"/>
      <c r="D10" s="156"/>
      <c r="E10" s="157">
        <f>+E11</f>
        <v>921357.81</v>
      </c>
      <c r="F10" s="278"/>
    </row>
    <row r="11" spans="1:8" ht="26.25" thickBot="1">
      <c r="A11" s="166" t="s">
        <v>263</v>
      </c>
      <c r="B11" s="158" t="s">
        <v>394</v>
      </c>
      <c r="C11" s="274"/>
      <c r="D11" s="158"/>
      <c r="E11" s="198">
        <f>+E12</f>
        <v>921357.81</v>
      </c>
      <c r="F11" s="279"/>
      <c r="G11" s="234"/>
    </row>
    <row r="12" spans="1:8" ht="21.75" customHeight="1" thickBot="1">
      <c r="A12" s="200" t="s">
        <v>395</v>
      </c>
      <c r="B12" s="199" t="s">
        <v>396</v>
      </c>
      <c r="C12" s="274"/>
      <c r="D12" s="158"/>
      <c r="E12" s="201">
        <v>921357.81</v>
      </c>
      <c r="F12" s="279"/>
    </row>
    <row r="13" spans="1:8" ht="26.25" thickBot="1">
      <c r="A13" s="166" t="s">
        <v>144</v>
      </c>
      <c r="B13" s="158" t="s">
        <v>152</v>
      </c>
      <c r="C13" s="274"/>
      <c r="D13" s="158"/>
      <c r="E13" s="198">
        <f>+E14+E15+E16</f>
        <v>3869501.6</v>
      </c>
      <c r="F13" s="279"/>
    </row>
    <row r="14" spans="1:8" ht="26.25" thickBot="1">
      <c r="A14" s="200" t="s">
        <v>397</v>
      </c>
      <c r="B14" s="199" t="s">
        <v>400</v>
      </c>
      <c r="C14" s="274"/>
      <c r="D14" s="158"/>
      <c r="E14" s="201">
        <v>2764073.44</v>
      </c>
      <c r="F14" s="279"/>
    </row>
    <row r="15" spans="1:8" ht="13.5" thickBot="1">
      <c r="A15" s="200" t="s">
        <v>398</v>
      </c>
      <c r="B15" s="199" t="s">
        <v>401</v>
      </c>
      <c r="C15" s="274"/>
      <c r="D15" s="158"/>
      <c r="E15" s="201">
        <v>123072.35</v>
      </c>
      <c r="F15" s="279"/>
      <c r="G15" s="234"/>
      <c r="H15" s="234"/>
    </row>
    <row r="16" spans="1:8" ht="13.5" thickBot="1">
      <c r="A16" s="200" t="s">
        <v>399</v>
      </c>
      <c r="B16" s="199" t="s">
        <v>647</v>
      </c>
      <c r="C16" s="274"/>
      <c r="D16" s="158"/>
      <c r="E16" s="201">
        <v>982355.81</v>
      </c>
      <c r="F16" s="279"/>
      <c r="H16" s="234"/>
    </row>
    <row r="17" spans="1:8" ht="39" customHeight="1" thickBot="1">
      <c r="A17" s="166" t="s">
        <v>145</v>
      </c>
      <c r="B17" s="158" t="s">
        <v>151</v>
      </c>
      <c r="C17" s="274"/>
      <c r="D17" s="158"/>
      <c r="E17" s="198">
        <f>+E18+E19</f>
        <v>34751260.460000001</v>
      </c>
      <c r="F17" s="279"/>
      <c r="H17" s="234"/>
    </row>
    <row r="18" spans="1:8" ht="51.75" thickBot="1">
      <c r="A18" s="200" t="s">
        <v>402</v>
      </c>
      <c r="B18" s="199" t="s">
        <v>403</v>
      </c>
      <c r="C18" s="251" t="s">
        <v>365</v>
      </c>
      <c r="D18" s="158"/>
      <c r="E18" s="201">
        <v>34636594.210000001</v>
      </c>
      <c r="F18" s="279" t="s">
        <v>382</v>
      </c>
    </row>
    <row r="19" spans="1:8" ht="26.25" thickBot="1">
      <c r="A19" s="200" t="s">
        <v>404</v>
      </c>
      <c r="B19" s="199" t="s">
        <v>1081</v>
      </c>
      <c r="C19" s="274"/>
      <c r="D19" s="158"/>
      <c r="E19" s="201">
        <v>114666.25</v>
      </c>
      <c r="F19" s="279" t="s">
        <v>172</v>
      </c>
      <c r="H19" s="234"/>
    </row>
    <row r="20" spans="1:8" ht="26.25" thickBot="1">
      <c r="A20" s="166" t="s">
        <v>146</v>
      </c>
      <c r="B20" s="158" t="s">
        <v>150</v>
      </c>
      <c r="C20" s="274"/>
      <c r="D20" s="158"/>
      <c r="E20" s="198">
        <f>+E21+E22+E23</f>
        <v>1852186.59</v>
      </c>
      <c r="F20" s="279"/>
    </row>
    <row r="21" spans="1:8" ht="13.5" thickBot="1">
      <c r="A21" s="200" t="s">
        <v>405</v>
      </c>
      <c r="B21" s="199" t="s">
        <v>407</v>
      </c>
      <c r="C21" s="251" t="s">
        <v>369</v>
      </c>
      <c r="D21" s="158"/>
      <c r="E21" s="201">
        <v>57333.120000000003</v>
      </c>
      <c r="F21" s="279" t="s">
        <v>171</v>
      </c>
    </row>
    <row r="22" spans="1:8" ht="51.75" thickBot="1">
      <c r="A22" s="200" t="s">
        <v>408</v>
      </c>
      <c r="B22" s="160" t="s">
        <v>410</v>
      </c>
      <c r="C22" s="272" t="s">
        <v>370</v>
      </c>
      <c r="D22" s="160"/>
      <c r="E22" s="201">
        <v>1794853.47</v>
      </c>
      <c r="F22" s="280" t="s">
        <v>371</v>
      </c>
    </row>
    <row r="23" spans="1:8" ht="26.25" thickBot="1">
      <c r="A23" s="200" t="s">
        <v>409</v>
      </c>
      <c r="B23" s="160" t="s">
        <v>411</v>
      </c>
      <c r="C23" s="272"/>
      <c r="D23" s="160"/>
      <c r="E23" s="201">
        <v>0</v>
      </c>
      <c r="F23" s="280" t="s">
        <v>540</v>
      </c>
    </row>
    <row r="24" spans="1:8" ht="13.5" thickBot="1">
      <c r="A24" s="166">
        <v>6.03</v>
      </c>
      <c r="B24" s="161" t="s">
        <v>268</v>
      </c>
      <c r="C24" s="272"/>
      <c r="D24" s="160"/>
      <c r="E24" s="202"/>
      <c r="F24" s="280"/>
    </row>
    <row r="25" spans="1:8" ht="13.5" thickBot="1">
      <c r="A25" s="200" t="s">
        <v>147</v>
      </c>
      <c r="B25" s="160" t="s">
        <v>363</v>
      </c>
      <c r="C25" s="272"/>
      <c r="D25" s="160"/>
      <c r="E25" s="616">
        <v>0</v>
      </c>
      <c r="F25" s="280"/>
      <c r="G25" s="490"/>
    </row>
    <row r="26" spans="1:8" ht="13.5" thickBot="1">
      <c r="A26" s="200" t="s">
        <v>148</v>
      </c>
      <c r="B26" s="160" t="s">
        <v>364</v>
      </c>
      <c r="C26" s="272"/>
      <c r="D26" s="160"/>
      <c r="E26" s="202">
        <v>0</v>
      </c>
      <c r="F26" s="280"/>
    </row>
    <row r="27" spans="1:8" ht="13.5" thickBot="1">
      <c r="A27" s="200" t="s">
        <v>149</v>
      </c>
      <c r="B27" s="160" t="s">
        <v>381</v>
      </c>
      <c r="C27" s="272"/>
      <c r="D27" s="160"/>
      <c r="E27" s="202">
        <f>+E25*4.5%</f>
        <v>0</v>
      </c>
      <c r="F27" s="280"/>
    </row>
    <row r="28" spans="1:8" ht="13.5" thickBot="1">
      <c r="A28" s="200"/>
      <c r="B28" s="161"/>
      <c r="C28" s="275"/>
      <c r="D28" s="161"/>
      <c r="E28" s="159"/>
      <c r="F28" s="280"/>
    </row>
    <row r="29" spans="1:8" ht="16.5" thickBot="1">
      <c r="A29" s="167"/>
      <c r="B29" s="162" t="s">
        <v>23</v>
      </c>
      <c r="C29" s="276"/>
      <c r="D29" s="162"/>
      <c r="E29" s="203">
        <f>+E11+E13+E17+E20</f>
        <v>41394306.460000008</v>
      </c>
      <c r="F29" s="281"/>
    </row>
    <row r="30" spans="1:8">
      <c r="A30" s="164"/>
      <c r="B30"/>
      <c r="C30" s="269"/>
      <c r="D30"/>
      <c r="E30" s="234"/>
      <c r="F30"/>
    </row>
    <row r="31" spans="1:8">
      <c r="A31" s="164"/>
      <c r="B31"/>
      <c r="C31" s="269"/>
      <c r="D31"/>
      <c r="E31" s="234"/>
      <c r="F31"/>
    </row>
    <row r="32" spans="1:8">
      <c r="A32" s="164"/>
      <c r="B32"/>
      <c r="C32" s="269"/>
      <c r="D32" s="230"/>
      <c r="E32" s="230"/>
      <c r="F32"/>
    </row>
    <row r="33" spans="1:7">
      <c r="A33" s="63" t="s">
        <v>122</v>
      </c>
      <c r="B33"/>
      <c r="C33" s="269"/>
      <c r="D33"/>
      <c r="E33" s="230"/>
      <c r="F33"/>
    </row>
    <row r="34" spans="1:7">
      <c r="A34" s="63"/>
      <c r="B34"/>
      <c r="C34" s="269"/>
      <c r="D34"/>
      <c r="E34" s="230"/>
      <c r="F34"/>
    </row>
    <row r="35" spans="1:7">
      <c r="A35" s="362"/>
      <c r="B35"/>
      <c r="C35" s="269"/>
      <c r="D35"/>
      <c r="E35"/>
      <c r="F35"/>
    </row>
    <row r="36" spans="1:7">
      <c r="A36" s="163"/>
      <c r="B36" s="2"/>
      <c r="C36" s="269"/>
      <c r="D36"/>
      <c r="E36" s="2"/>
      <c r="F36"/>
    </row>
    <row r="37" spans="1:7">
      <c r="A37" s="163"/>
      <c r="B37" s="2"/>
      <c r="C37" s="323"/>
      <c r="D37" s="2"/>
      <c r="E37" s="2"/>
      <c r="F37" s="2"/>
    </row>
    <row r="38" spans="1:7">
      <c r="A38" s="63"/>
      <c r="B38" s="2"/>
      <c r="C38" s="269"/>
      <c r="D38" s="230"/>
      <c r="E38"/>
      <c r="F38" s="230"/>
      <c r="G38" s="234"/>
    </row>
    <row r="39" spans="1:7">
      <c r="A39" s="163"/>
      <c r="B39" s="2"/>
      <c r="C39" s="269"/>
      <c r="D39"/>
      <c r="E39"/>
      <c r="F39"/>
    </row>
    <row r="40" spans="1:7">
      <c r="B40" s="477"/>
    </row>
  </sheetData>
  <mergeCells count="5">
    <mergeCell ref="A2:F2"/>
    <mergeCell ref="A3:F3"/>
    <mergeCell ref="A5:F5"/>
    <mergeCell ref="A6:F6"/>
    <mergeCell ref="A4:F4"/>
  </mergeCells>
  <phoneticPr fontId="3" type="noConversion"/>
  <pageMargins left="0.19685039370078741" right="0.19685039370078741" top="0.98425196850393704" bottom="0.98425196850393704" header="0" footer="0"/>
  <pageSetup scale="90" orientation="portrait" horizontalDpi="4294967294" verticalDpi="144" r:id="rId1"/>
  <headerFooter alignWithMargins="0">
    <oddFooter>&amp;L&amp;8&amp;Z&amp;F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82EB-FB06-4696-A117-780E0C75D406}">
  <dimension ref="A1:R70"/>
  <sheetViews>
    <sheetView workbookViewId="0">
      <selection activeCell="P1" sqref="P1"/>
    </sheetView>
  </sheetViews>
  <sheetFormatPr baseColWidth="10" defaultRowHeight="12.75"/>
  <cols>
    <col min="1" max="1" width="19.85546875" bestFit="1" customWidth="1"/>
    <col min="2" max="2" width="11" customWidth="1"/>
    <col min="3" max="3" width="10.85546875" customWidth="1"/>
    <col min="4" max="4" width="5.140625" customWidth="1"/>
    <col min="5" max="8" width="5.5703125" customWidth="1"/>
    <col min="9" max="9" width="4.5703125" customWidth="1"/>
    <col min="10" max="10" width="11" customWidth="1"/>
    <col min="11" max="11" width="10.42578125" customWidth="1"/>
    <col min="12" max="12" width="9.28515625" customWidth="1"/>
    <col min="13" max="13" width="5.28515625" customWidth="1"/>
    <col min="14" max="14" width="4.42578125" customWidth="1"/>
    <col min="15" max="15" width="4" customWidth="1"/>
    <col min="16" max="16" width="4.140625" customWidth="1"/>
    <col min="17" max="17" width="3.42578125" customWidth="1"/>
    <col min="257" max="257" width="19.85546875" bestFit="1" customWidth="1"/>
    <col min="258" max="258" width="11" customWidth="1"/>
    <col min="259" max="259" width="10.85546875" customWidth="1"/>
    <col min="260" max="260" width="5.140625" customWidth="1"/>
    <col min="261" max="264" width="5.5703125" customWidth="1"/>
    <col min="265" max="265" width="4.5703125" customWidth="1"/>
    <col min="266" max="266" width="11" customWidth="1"/>
    <col min="267" max="267" width="10.42578125" customWidth="1"/>
    <col min="268" max="268" width="9.28515625" customWidth="1"/>
    <col min="269" max="269" width="5.28515625" customWidth="1"/>
    <col min="270" max="270" width="4.42578125" customWidth="1"/>
    <col min="271" max="271" width="4" customWidth="1"/>
    <col min="272" max="272" width="4.140625" customWidth="1"/>
    <col min="273" max="273" width="3.42578125" customWidth="1"/>
    <col min="513" max="513" width="19.85546875" bestFit="1" customWidth="1"/>
    <col min="514" max="514" width="11" customWidth="1"/>
    <col min="515" max="515" width="10.85546875" customWidth="1"/>
    <col min="516" max="516" width="5.140625" customWidth="1"/>
    <col min="517" max="520" width="5.5703125" customWidth="1"/>
    <col min="521" max="521" width="4.5703125" customWidth="1"/>
    <col min="522" max="522" width="11" customWidth="1"/>
    <col min="523" max="523" width="10.42578125" customWidth="1"/>
    <col min="524" max="524" width="9.28515625" customWidth="1"/>
    <col min="525" max="525" width="5.28515625" customWidth="1"/>
    <col min="526" max="526" width="4.42578125" customWidth="1"/>
    <col min="527" max="527" width="4" customWidth="1"/>
    <col min="528" max="528" width="4.140625" customWidth="1"/>
    <col min="529" max="529" width="3.42578125" customWidth="1"/>
    <col min="769" max="769" width="19.85546875" bestFit="1" customWidth="1"/>
    <col min="770" max="770" width="11" customWidth="1"/>
    <col min="771" max="771" width="10.85546875" customWidth="1"/>
    <col min="772" max="772" width="5.140625" customWidth="1"/>
    <col min="773" max="776" width="5.5703125" customWidth="1"/>
    <col min="777" max="777" width="4.5703125" customWidth="1"/>
    <col min="778" max="778" width="11" customWidth="1"/>
    <col min="779" max="779" width="10.42578125" customWidth="1"/>
    <col min="780" max="780" width="9.28515625" customWidth="1"/>
    <col min="781" max="781" width="5.28515625" customWidth="1"/>
    <col min="782" max="782" width="4.42578125" customWidth="1"/>
    <col min="783" max="783" width="4" customWidth="1"/>
    <col min="784" max="784" width="4.140625" customWidth="1"/>
    <col min="785" max="785" width="3.42578125" customWidth="1"/>
    <col min="1025" max="1025" width="19.85546875" bestFit="1" customWidth="1"/>
    <col min="1026" max="1026" width="11" customWidth="1"/>
    <col min="1027" max="1027" width="10.85546875" customWidth="1"/>
    <col min="1028" max="1028" width="5.140625" customWidth="1"/>
    <col min="1029" max="1032" width="5.5703125" customWidth="1"/>
    <col min="1033" max="1033" width="4.5703125" customWidth="1"/>
    <col min="1034" max="1034" width="11" customWidth="1"/>
    <col min="1035" max="1035" width="10.42578125" customWidth="1"/>
    <col min="1036" max="1036" width="9.28515625" customWidth="1"/>
    <col min="1037" max="1037" width="5.28515625" customWidth="1"/>
    <col min="1038" max="1038" width="4.42578125" customWidth="1"/>
    <col min="1039" max="1039" width="4" customWidth="1"/>
    <col min="1040" max="1040" width="4.140625" customWidth="1"/>
    <col min="1041" max="1041" width="3.42578125" customWidth="1"/>
    <col min="1281" max="1281" width="19.85546875" bestFit="1" customWidth="1"/>
    <col min="1282" max="1282" width="11" customWidth="1"/>
    <col min="1283" max="1283" width="10.85546875" customWidth="1"/>
    <col min="1284" max="1284" width="5.140625" customWidth="1"/>
    <col min="1285" max="1288" width="5.5703125" customWidth="1"/>
    <col min="1289" max="1289" width="4.5703125" customWidth="1"/>
    <col min="1290" max="1290" width="11" customWidth="1"/>
    <col min="1291" max="1291" width="10.42578125" customWidth="1"/>
    <col min="1292" max="1292" width="9.28515625" customWidth="1"/>
    <col min="1293" max="1293" width="5.28515625" customWidth="1"/>
    <col min="1294" max="1294" width="4.42578125" customWidth="1"/>
    <col min="1295" max="1295" width="4" customWidth="1"/>
    <col min="1296" max="1296" width="4.140625" customWidth="1"/>
    <col min="1297" max="1297" width="3.42578125" customWidth="1"/>
    <col min="1537" max="1537" width="19.85546875" bestFit="1" customWidth="1"/>
    <col min="1538" max="1538" width="11" customWidth="1"/>
    <col min="1539" max="1539" width="10.85546875" customWidth="1"/>
    <col min="1540" max="1540" width="5.140625" customWidth="1"/>
    <col min="1541" max="1544" width="5.5703125" customWidth="1"/>
    <col min="1545" max="1545" width="4.5703125" customWidth="1"/>
    <col min="1546" max="1546" width="11" customWidth="1"/>
    <col min="1547" max="1547" width="10.42578125" customWidth="1"/>
    <col min="1548" max="1548" width="9.28515625" customWidth="1"/>
    <col min="1549" max="1549" width="5.28515625" customWidth="1"/>
    <col min="1550" max="1550" width="4.42578125" customWidth="1"/>
    <col min="1551" max="1551" width="4" customWidth="1"/>
    <col min="1552" max="1552" width="4.140625" customWidth="1"/>
    <col min="1553" max="1553" width="3.42578125" customWidth="1"/>
    <col min="1793" max="1793" width="19.85546875" bestFit="1" customWidth="1"/>
    <col min="1794" max="1794" width="11" customWidth="1"/>
    <col min="1795" max="1795" width="10.85546875" customWidth="1"/>
    <col min="1796" max="1796" width="5.140625" customWidth="1"/>
    <col min="1797" max="1800" width="5.5703125" customWidth="1"/>
    <col min="1801" max="1801" width="4.5703125" customWidth="1"/>
    <col min="1802" max="1802" width="11" customWidth="1"/>
    <col min="1803" max="1803" width="10.42578125" customWidth="1"/>
    <col min="1804" max="1804" width="9.28515625" customWidth="1"/>
    <col min="1805" max="1805" width="5.28515625" customWidth="1"/>
    <col min="1806" max="1806" width="4.42578125" customWidth="1"/>
    <col min="1807" max="1807" width="4" customWidth="1"/>
    <col min="1808" max="1808" width="4.140625" customWidth="1"/>
    <col min="1809" max="1809" width="3.42578125" customWidth="1"/>
    <col min="2049" max="2049" width="19.85546875" bestFit="1" customWidth="1"/>
    <col min="2050" max="2050" width="11" customWidth="1"/>
    <col min="2051" max="2051" width="10.85546875" customWidth="1"/>
    <col min="2052" max="2052" width="5.140625" customWidth="1"/>
    <col min="2053" max="2056" width="5.5703125" customWidth="1"/>
    <col min="2057" max="2057" width="4.5703125" customWidth="1"/>
    <col min="2058" max="2058" width="11" customWidth="1"/>
    <col min="2059" max="2059" width="10.42578125" customWidth="1"/>
    <col min="2060" max="2060" width="9.28515625" customWidth="1"/>
    <col min="2061" max="2061" width="5.28515625" customWidth="1"/>
    <col min="2062" max="2062" width="4.42578125" customWidth="1"/>
    <col min="2063" max="2063" width="4" customWidth="1"/>
    <col min="2064" max="2064" width="4.140625" customWidth="1"/>
    <col min="2065" max="2065" width="3.42578125" customWidth="1"/>
    <col min="2305" max="2305" width="19.85546875" bestFit="1" customWidth="1"/>
    <col min="2306" max="2306" width="11" customWidth="1"/>
    <col min="2307" max="2307" width="10.85546875" customWidth="1"/>
    <col min="2308" max="2308" width="5.140625" customWidth="1"/>
    <col min="2309" max="2312" width="5.5703125" customWidth="1"/>
    <col min="2313" max="2313" width="4.5703125" customWidth="1"/>
    <col min="2314" max="2314" width="11" customWidth="1"/>
    <col min="2315" max="2315" width="10.42578125" customWidth="1"/>
    <col min="2316" max="2316" width="9.28515625" customWidth="1"/>
    <col min="2317" max="2317" width="5.28515625" customWidth="1"/>
    <col min="2318" max="2318" width="4.42578125" customWidth="1"/>
    <col min="2319" max="2319" width="4" customWidth="1"/>
    <col min="2320" max="2320" width="4.140625" customWidth="1"/>
    <col min="2321" max="2321" width="3.42578125" customWidth="1"/>
    <col min="2561" max="2561" width="19.85546875" bestFit="1" customWidth="1"/>
    <col min="2562" max="2562" width="11" customWidth="1"/>
    <col min="2563" max="2563" width="10.85546875" customWidth="1"/>
    <col min="2564" max="2564" width="5.140625" customWidth="1"/>
    <col min="2565" max="2568" width="5.5703125" customWidth="1"/>
    <col min="2569" max="2569" width="4.5703125" customWidth="1"/>
    <col min="2570" max="2570" width="11" customWidth="1"/>
    <col min="2571" max="2571" width="10.42578125" customWidth="1"/>
    <col min="2572" max="2572" width="9.28515625" customWidth="1"/>
    <col min="2573" max="2573" width="5.28515625" customWidth="1"/>
    <col min="2574" max="2574" width="4.42578125" customWidth="1"/>
    <col min="2575" max="2575" width="4" customWidth="1"/>
    <col min="2576" max="2576" width="4.140625" customWidth="1"/>
    <col min="2577" max="2577" width="3.42578125" customWidth="1"/>
    <col min="2817" max="2817" width="19.85546875" bestFit="1" customWidth="1"/>
    <col min="2818" max="2818" width="11" customWidth="1"/>
    <col min="2819" max="2819" width="10.85546875" customWidth="1"/>
    <col min="2820" max="2820" width="5.140625" customWidth="1"/>
    <col min="2821" max="2824" width="5.5703125" customWidth="1"/>
    <col min="2825" max="2825" width="4.5703125" customWidth="1"/>
    <col min="2826" max="2826" width="11" customWidth="1"/>
    <col min="2827" max="2827" width="10.42578125" customWidth="1"/>
    <col min="2828" max="2828" width="9.28515625" customWidth="1"/>
    <col min="2829" max="2829" width="5.28515625" customWidth="1"/>
    <col min="2830" max="2830" width="4.42578125" customWidth="1"/>
    <col min="2831" max="2831" width="4" customWidth="1"/>
    <col min="2832" max="2832" width="4.140625" customWidth="1"/>
    <col min="2833" max="2833" width="3.42578125" customWidth="1"/>
    <col min="3073" max="3073" width="19.85546875" bestFit="1" customWidth="1"/>
    <col min="3074" max="3074" width="11" customWidth="1"/>
    <col min="3075" max="3075" width="10.85546875" customWidth="1"/>
    <col min="3076" max="3076" width="5.140625" customWidth="1"/>
    <col min="3077" max="3080" width="5.5703125" customWidth="1"/>
    <col min="3081" max="3081" width="4.5703125" customWidth="1"/>
    <col min="3082" max="3082" width="11" customWidth="1"/>
    <col min="3083" max="3083" width="10.42578125" customWidth="1"/>
    <col min="3084" max="3084" width="9.28515625" customWidth="1"/>
    <col min="3085" max="3085" width="5.28515625" customWidth="1"/>
    <col min="3086" max="3086" width="4.42578125" customWidth="1"/>
    <col min="3087" max="3087" width="4" customWidth="1"/>
    <col min="3088" max="3088" width="4.140625" customWidth="1"/>
    <col min="3089" max="3089" width="3.42578125" customWidth="1"/>
    <col min="3329" max="3329" width="19.85546875" bestFit="1" customWidth="1"/>
    <col min="3330" max="3330" width="11" customWidth="1"/>
    <col min="3331" max="3331" width="10.85546875" customWidth="1"/>
    <col min="3332" max="3332" width="5.140625" customWidth="1"/>
    <col min="3333" max="3336" width="5.5703125" customWidth="1"/>
    <col min="3337" max="3337" width="4.5703125" customWidth="1"/>
    <col min="3338" max="3338" width="11" customWidth="1"/>
    <col min="3339" max="3339" width="10.42578125" customWidth="1"/>
    <col min="3340" max="3340" width="9.28515625" customWidth="1"/>
    <col min="3341" max="3341" width="5.28515625" customWidth="1"/>
    <col min="3342" max="3342" width="4.42578125" customWidth="1"/>
    <col min="3343" max="3343" width="4" customWidth="1"/>
    <col min="3344" max="3344" width="4.140625" customWidth="1"/>
    <col min="3345" max="3345" width="3.42578125" customWidth="1"/>
    <col min="3585" max="3585" width="19.85546875" bestFit="1" customWidth="1"/>
    <col min="3586" max="3586" width="11" customWidth="1"/>
    <col min="3587" max="3587" width="10.85546875" customWidth="1"/>
    <col min="3588" max="3588" width="5.140625" customWidth="1"/>
    <col min="3589" max="3592" width="5.5703125" customWidth="1"/>
    <col min="3593" max="3593" width="4.5703125" customWidth="1"/>
    <col min="3594" max="3594" width="11" customWidth="1"/>
    <col min="3595" max="3595" width="10.42578125" customWidth="1"/>
    <col min="3596" max="3596" width="9.28515625" customWidth="1"/>
    <col min="3597" max="3597" width="5.28515625" customWidth="1"/>
    <col min="3598" max="3598" width="4.42578125" customWidth="1"/>
    <col min="3599" max="3599" width="4" customWidth="1"/>
    <col min="3600" max="3600" width="4.140625" customWidth="1"/>
    <col min="3601" max="3601" width="3.42578125" customWidth="1"/>
    <col min="3841" max="3841" width="19.85546875" bestFit="1" customWidth="1"/>
    <col min="3842" max="3842" width="11" customWidth="1"/>
    <col min="3843" max="3843" width="10.85546875" customWidth="1"/>
    <col min="3844" max="3844" width="5.140625" customWidth="1"/>
    <col min="3845" max="3848" width="5.5703125" customWidth="1"/>
    <col min="3849" max="3849" width="4.5703125" customWidth="1"/>
    <col min="3850" max="3850" width="11" customWidth="1"/>
    <col min="3851" max="3851" width="10.42578125" customWidth="1"/>
    <col min="3852" max="3852" width="9.28515625" customWidth="1"/>
    <col min="3853" max="3853" width="5.28515625" customWidth="1"/>
    <col min="3854" max="3854" width="4.42578125" customWidth="1"/>
    <col min="3855" max="3855" width="4" customWidth="1"/>
    <col min="3856" max="3856" width="4.140625" customWidth="1"/>
    <col min="3857" max="3857" width="3.42578125" customWidth="1"/>
    <col min="4097" max="4097" width="19.85546875" bestFit="1" customWidth="1"/>
    <col min="4098" max="4098" width="11" customWidth="1"/>
    <col min="4099" max="4099" width="10.85546875" customWidth="1"/>
    <col min="4100" max="4100" width="5.140625" customWidth="1"/>
    <col min="4101" max="4104" width="5.5703125" customWidth="1"/>
    <col min="4105" max="4105" width="4.5703125" customWidth="1"/>
    <col min="4106" max="4106" width="11" customWidth="1"/>
    <col min="4107" max="4107" width="10.42578125" customWidth="1"/>
    <col min="4108" max="4108" width="9.28515625" customWidth="1"/>
    <col min="4109" max="4109" width="5.28515625" customWidth="1"/>
    <col min="4110" max="4110" width="4.42578125" customWidth="1"/>
    <col min="4111" max="4111" width="4" customWidth="1"/>
    <col min="4112" max="4112" width="4.140625" customWidth="1"/>
    <col min="4113" max="4113" width="3.42578125" customWidth="1"/>
    <col min="4353" max="4353" width="19.85546875" bestFit="1" customWidth="1"/>
    <col min="4354" max="4354" width="11" customWidth="1"/>
    <col min="4355" max="4355" width="10.85546875" customWidth="1"/>
    <col min="4356" max="4356" width="5.140625" customWidth="1"/>
    <col min="4357" max="4360" width="5.5703125" customWidth="1"/>
    <col min="4361" max="4361" width="4.5703125" customWidth="1"/>
    <col min="4362" max="4362" width="11" customWidth="1"/>
    <col min="4363" max="4363" width="10.42578125" customWidth="1"/>
    <col min="4364" max="4364" width="9.28515625" customWidth="1"/>
    <col min="4365" max="4365" width="5.28515625" customWidth="1"/>
    <col min="4366" max="4366" width="4.42578125" customWidth="1"/>
    <col min="4367" max="4367" width="4" customWidth="1"/>
    <col min="4368" max="4368" width="4.140625" customWidth="1"/>
    <col min="4369" max="4369" width="3.42578125" customWidth="1"/>
    <col min="4609" max="4609" width="19.85546875" bestFit="1" customWidth="1"/>
    <col min="4610" max="4610" width="11" customWidth="1"/>
    <col min="4611" max="4611" width="10.85546875" customWidth="1"/>
    <col min="4612" max="4612" width="5.140625" customWidth="1"/>
    <col min="4613" max="4616" width="5.5703125" customWidth="1"/>
    <col min="4617" max="4617" width="4.5703125" customWidth="1"/>
    <col min="4618" max="4618" width="11" customWidth="1"/>
    <col min="4619" max="4619" width="10.42578125" customWidth="1"/>
    <col min="4620" max="4620" width="9.28515625" customWidth="1"/>
    <col min="4621" max="4621" width="5.28515625" customWidth="1"/>
    <col min="4622" max="4622" width="4.42578125" customWidth="1"/>
    <col min="4623" max="4623" width="4" customWidth="1"/>
    <col min="4624" max="4624" width="4.140625" customWidth="1"/>
    <col min="4625" max="4625" width="3.42578125" customWidth="1"/>
    <col min="4865" max="4865" width="19.85546875" bestFit="1" customWidth="1"/>
    <col min="4866" max="4866" width="11" customWidth="1"/>
    <col min="4867" max="4867" width="10.85546875" customWidth="1"/>
    <col min="4868" max="4868" width="5.140625" customWidth="1"/>
    <col min="4869" max="4872" width="5.5703125" customWidth="1"/>
    <col min="4873" max="4873" width="4.5703125" customWidth="1"/>
    <col min="4874" max="4874" width="11" customWidth="1"/>
    <col min="4875" max="4875" width="10.42578125" customWidth="1"/>
    <col min="4876" max="4876" width="9.28515625" customWidth="1"/>
    <col min="4877" max="4877" width="5.28515625" customWidth="1"/>
    <col min="4878" max="4878" width="4.42578125" customWidth="1"/>
    <col min="4879" max="4879" width="4" customWidth="1"/>
    <col min="4880" max="4880" width="4.140625" customWidth="1"/>
    <col min="4881" max="4881" width="3.42578125" customWidth="1"/>
    <col min="5121" max="5121" width="19.85546875" bestFit="1" customWidth="1"/>
    <col min="5122" max="5122" width="11" customWidth="1"/>
    <col min="5123" max="5123" width="10.85546875" customWidth="1"/>
    <col min="5124" max="5124" width="5.140625" customWidth="1"/>
    <col min="5125" max="5128" width="5.5703125" customWidth="1"/>
    <col min="5129" max="5129" width="4.5703125" customWidth="1"/>
    <col min="5130" max="5130" width="11" customWidth="1"/>
    <col min="5131" max="5131" width="10.42578125" customWidth="1"/>
    <col min="5132" max="5132" width="9.28515625" customWidth="1"/>
    <col min="5133" max="5133" width="5.28515625" customWidth="1"/>
    <col min="5134" max="5134" width="4.42578125" customWidth="1"/>
    <col min="5135" max="5135" width="4" customWidth="1"/>
    <col min="5136" max="5136" width="4.140625" customWidth="1"/>
    <col min="5137" max="5137" width="3.42578125" customWidth="1"/>
    <col min="5377" max="5377" width="19.85546875" bestFit="1" customWidth="1"/>
    <col min="5378" max="5378" width="11" customWidth="1"/>
    <col min="5379" max="5379" width="10.85546875" customWidth="1"/>
    <col min="5380" max="5380" width="5.140625" customWidth="1"/>
    <col min="5381" max="5384" width="5.5703125" customWidth="1"/>
    <col min="5385" max="5385" width="4.5703125" customWidth="1"/>
    <col min="5386" max="5386" width="11" customWidth="1"/>
    <col min="5387" max="5387" width="10.42578125" customWidth="1"/>
    <col min="5388" max="5388" width="9.28515625" customWidth="1"/>
    <col min="5389" max="5389" width="5.28515625" customWidth="1"/>
    <col min="5390" max="5390" width="4.42578125" customWidth="1"/>
    <col min="5391" max="5391" width="4" customWidth="1"/>
    <col min="5392" max="5392" width="4.140625" customWidth="1"/>
    <col min="5393" max="5393" width="3.42578125" customWidth="1"/>
    <col min="5633" max="5633" width="19.85546875" bestFit="1" customWidth="1"/>
    <col min="5634" max="5634" width="11" customWidth="1"/>
    <col min="5635" max="5635" width="10.85546875" customWidth="1"/>
    <col min="5636" max="5636" width="5.140625" customWidth="1"/>
    <col min="5637" max="5640" width="5.5703125" customWidth="1"/>
    <col min="5641" max="5641" width="4.5703125" customWidth="1"/>
    <col min="5642" max="5642" width="11" customWidth="1"/>
    <col min="5643" max="5643" width="10.42578125" customWidth="1"/>
    <col min="5644" max="5644" width="9.28515625" customWidth="1"/>
    <col min="5645" max="5645" width="5.28515625" customWidth="1"/>
    <col min="5646" max="5646" width="4.42578125" customWidth="1"/>
    <col min="5647" max="5647" width="4" customWidth="1"/>
    <col min="5648" max="5648" width="4.140625" customWidth="1"/>
    <col min="5649" max="5649" width="3.42578125" customWidth="1"/>
    <col min="5889" max="5889" width="19.85546875" bestFit="1" customWidth="1"/>
    <col min="5890" max="5890" width="11" customWidth="1"/>
    <col min="5891" max="5891" width="10.85546875" customWidth="1"/>
    <col min="5892" max="5892" width="5.140625" customWidth="1"/>
    <col min="5893" max="5896" width="5.5703125" customWidth="1"/>
    <col min="5897" max="5897" width="4.5703125" customWidth="1"/>
    <col min="5898" max="5898" width="11" customWidth="1"/>
    <col min="5899" max="5899" width="10.42578125" customWidth="1"/>
    <col min="5900" max="5900" width="9.28515625" customWidth="1"/>
    <col min="5901" max="5901" width="5.28515625" customWidth="1"/>
    <col min="5902" max="5902" width="4.42578125" customWidth="1"/>
    <col min="5903" max="5903" width="4" customWidth="1"/>
    <col min="5904" max="5904" width="4.140625" customWidth="1"/>
    <col min="5905" max="5905" width="3.42578125" customWidth="1"/>
    <col min="6145" max="6145" width="19.85546875" bestFit="1" customWidth="1"/>
    <col min="6146" max="6146" width="11" customWidth="1"/>
    <col min="6147" max="6147" width="10.85546875" customWidth="1"/>
    <col min="6148" max="6148" width="5.140625" customWidth="1"/>
    <col min="6149" max="6152" width="5.5703125" customWidth="1"/>
    <col min="6153" max="6153" width="4.5703125" customWidth="1"/>
    <col min="6154" max="6154" width="11" customWidth="1"/>
    <col min="6155" max="6155" width="10.42578125" customWidth="1"/>
    <col min="6156" max="6156" width="9.28515625" customWidth="1"/>
    <col min="6157" max="6157" width="5.28515625" customWidth="1"/>
    <col min="6158" max="6158" width="4.42578125" customWidth="1"/>
    <col min="6159" max="6159" width="4" customWidth="1"/>
    <col min="6160" max="6160" width="4.140625" customWidth="1"/>
    <col min="6161" max="6161" width="3.42578125" customWidth="1"/>
    <col min="6401" max="6401" width="19.85546875" bestFit="1" customWidth="1"/>
    <col min="6402" max="6402" width="11" customWidth="1"/>
    <col min="6403" max="6403" width="10.85546875" customWidth="1"/>
    <col min="6404" max="6404" width="5.140625" customWidth="1"/>
    <col min="6405" max="6408" width="5.5703125" customWidth="1"/>
    <col min="6409" max="6409" width="4.5703125" customWidth="1"/>
    <col min="6410" max="6410" width="11" customWidth="1"/>
    <col min="6411" max="6411" width="10.42578125" customWidth="1"/>
    <col min="6412" max="6412" width="9.28515625" customWidth="1"/>
    <col min="6413" max="6413" width="5.28515625" customWidth="1"/>
    <col min="6414" max="6414" width="4.42578125" customWidth="1"/>
    <col min="6415" max="6415" width="4" customWidth="1"/>
    <col min="6416" max="6416" width="4.140625" customWidth="1"/>
    <col min="6417" max="6417" width="3.42578125" customWidth="1"/>
    <col min="6657" max="6657" width="19.85546875" bestFit="1" customWidth="1"/>
    <col min="6658" max="6658" width="11" customWidth="1"/>
    <col min="6659" max="6659" width="10.85546875" customWidth="1"/>
    <col min="6660" max="6660" width="5.140625" customWidth="1"/>
    <col min="6661" max="6664" width="5.5703125" customWidth="1"/>
    <col min="6665" max="6665" width="4.5703125" customWidth="1"/>
    <col min="6666" max="6666" width="11" customWidth="1"/>
    <col min="6667" max="6667" width="10.42578125" customWidth="1"/>
    <col min="6668" max="6668" width="9.28515625" customWidth="1"/>
    <col min="6669" max="6669" width="5.28515625" customWidth="1"/>
    <col min="6670" max="6670" width="4.42578125" customWidth="1"/>
    <col min="6671" max="6671" width="4" customWidth="1"/>
    <col min="6672" max="6672" width="4.140625" customWidth="1"/>
    <col min="6673" max="6673" width="3.42578125" customWidth="1"/>
    <col min="6913" max="6913" width="19.85546875" bestFit="1" customWidth="1"/>
    <col min="6914" max="6914" width="11" customWidth="1"/>
    <col min="6915" max="6915" width="10.85546875" customWidth="1"/>
    <col min="6916" max="6916" width="5.140625" customWidth="1"/>
    <col min="6917" max="6920" width="5.5703125" customWidth="1"/>
    <col min="6921" max="6921" width="4.5703125" customWidth="1"/>
    <col min="6922" max="6922" width="11" customWidth="1"/>
    <col min="6923" max="6923" width="10.42578125" customWidth="1"/>
    <col min="6924" max="6924" width="9.28515625" customWidth="1"/>
    <col min="6925" max="6925" width="5.28515625" customWidth="1"/>
    <col min="6926" max="6926" width="4.42578125" customWidth="1"/>
    <col min="6927" max="6927" width="4" customWidth="1"/>
    <col min="6928" max="6928" width="4.140625" customWidth="1"/>
    <col min="6929" max="6929" width="3.42578125" customWidth="1"/>
    <col min="7169" max="7169" width="19.85546875" bestFit="1" customWidth="1"/>
    <col min="7170" max="7170" width="11" customWidth="1"/>
    <col min="7171" max="7171" width="10.85546875" customWidth="1"/>
    <col min="7172" max="7172" width="5.140625" customWidth="1"/>
    <col min="7173" max="7176" width="5.5703125" customWidth="1"/>
    <col min="7177" max="7177" width="4.5703125" customWidth="1"/>
    <col min="7178" max="7178" width="11" customWidth="1"/>
    <col min="7179" max="7179" width="10.42578125" customWidth="1"/>
    <col min="7180" max="7180" width="9.28515625" customWidth="1"/>
    <col min="7181" max="7181" width="5.28515625" customWidth="1"/>
    <col min="7182" max="7182" width="4.42578125" customWidth="1"/>
    <col min="7183" max="7183" width="4" customWidth="1"/>
    <col min="7184" max="7184" width="4.140625" customWidth="1"/>
    <col min="7185" max="7185" width="3.42578125" customWidth="1"/>
    <col min="7425" max="7425" width="19.85546875" bestFit="1" customWidth="1"/>
    <col min="7426" max="7426" width="11" customWidth="1"/>
    <col min="7427" max="7427" width="10.85546875" customWidth="1"/>
    <col min="7428" max="7428" width="5.140625" customWidth="1"/>
    <col min="7429" max="7432" width="5.5703125" customWidth="1"/>
    <col min="7433" max="7433" width="4.5703125" customWidth="1"/>
    <col min="7434" max="7434" width="11" customWidth="1"/>
    <col min="7435" max="7435" width="10.42578125" customWidth="1"/>
    <col min="7436" max="7436" width="9.28515625" customWidth="1"/>
    <col min="7437" max="7437" width="5.28515625" customWidth="1"/>
    <col min="7438" max="7438" width="4.42578125" customWidth="1"/>
    <col min="7439" max="7439" width="4" customWidth="1"/>
    <col min="7440" max="7440" width="4.140625" customWidth="1"/>
    <col min="7441" max="7441" width="3.42578125" customWidth="1"/>
    <col min="7681" max="7681" width="19.85546875" bestFit="1" customWidth="1"/>
    <col min="7682" max="7682" width="11" customWidth="1"/>
    <col min="7683" max="7683" width="10.85546875" customWidth="1"/>
    <col min="7684" max="7684" width="5.140625" customWidth="1"/>
    <col min="7685" max="7688" width="5.5703125" customWidth="1"/>
    <col min="7689" max="7689" width="4.5703125" customWidth="1"/>
    <col min="7690" max="7690" width="11" customWidth="1"/>
    <col min="7691" max="7691" width="10.42578125" customWidth="1"/>
    <col min="7692" max="7692" width="9.28515625" customWidth="1"/>
    <col min="7693" max="7693" width="5.28515625" customWidth="1"/>
    <col min="7694" max="7694" width="4.42578125" customWidth="1"/>
    <col min="7695" max="7695" width="4" customWidth="1"/>
    <col min="7696" max="7696" width="4.140625" customWidth="1"/>
    <col min="7697" max="7697" width="3.42578125" customWidth="1"/>
    <col min="7937" max="7937" width="19.85546875" bestFit="1" customWidth="1"/>
    <col min="7938" max="7938" width="11" customWidth="1"/>
    <col min="7939" max="7939" width="10.85546875" customWidth="1"/>
    <col min="7940" max="7940" width="5.140625" customWidth="1"/>
    <col min="7941" max="7944" width="5.5703125" customWidth="1"/>
    <col min="7945" max="7945" width="4.5703125" customWidth="1"/>
    <col min="7946" max="7946" width="11" customWidth="1"/>
    <col min="7947" max="7947" width="10.42578125" customWidth="1"/>
    <col min="7948" max="7948" width="9.28515625" customWidth="1"/>
    <col min="7949" max="7949" width="5.28515625" customWidth="1"/>
    <col min="7950" max="7950" width="4.42578125" customWidth="1"/>
    <col min="7951" max="7951" width="4" customWidth="1"/>
    <col min="7952" max="7952" width="4.140625" customWidth="1"/>
    <col min="7953" max="7953" width="3.42578125" customWidth="1"/>
    <col min="8193" max="8193" width="19.85546875" bestFit="1" customWidth="1"/>
    <col min="8194" max="8194" width="11" customWidth="1"/>
    <col min="8195" max="8195" width="10.85546875" customWidth="1"/>
    <col min="8196" max="8196" width="5.140625" customWidth="1"/>
    <col min="8197" max="8200" width="5.5703125" customWidth="1"/>
    <col min="8201" max="8201" width="4.5703125" customWidth="1"/>
    <col min="8202" max="8202" width="11" customWidth="1"/>
    <col min="8203" max="8203" width="10.42578125" customWidth="1"/>
    <col min="8204" max="8204" width="9.28515625" customWidth="1"/>
    <col min="8205" max="8205" width="5.28515625" customWidth="1"/>
    <col min="8206" max="8206" width="4.42578125" customWidth="1"/>
    <col min="8207" max="8207" width="4" customWidth="1"/>
    <col min="8208" max="8208" width="4.140625" customWidth="1"/>
    <col min="8209" max="8209" width="3.42578125" customWidth="1"/>
    <col min="8449" max="8449" width="19.85546875" bestFit="1" customWidth="1"/>
    <col min="8450" max="8450" width="11" customWidth="1"/>
    <col min="8451" max="8451" width="10.85546875" customWidth="1"/>
    <col min="8452" max="8452" width="5.140625" customWidth="1"/>
    <col min="8453" max="8456" width="5.5703125" customWidth="1"/>
    <col min="8457" max="8457" width="4.5703125" customWidth="1"/>
    <col min="8458" max="8458" width="11" customWidth="1"/>
    <col min="8459" max="8459" width="10.42578125" customWidth="1"/>
    <col min="8460" max="8460" width="9.28515625" customWidth="1"/>
    <col min="8461" max="8461" width="5.28515625" customWidth="1"/>
    <col min="8462" max="8462" width="4.42578125" customWidth="1"/>
    <col min="8463" max="8463" width="4" customWidth="1"/>
    <col min="8464" max="8464" width="4.140625" customWidth="1"/>
    <col min="8465" max="8465" width="3.42578125" customWidth="1"/>
    <col min="8705" max="8705" width="19.85546875" bestFit="1" customWidth="1"/>
    <col min="8706" max="8706" width="11" customWidth="1"/>
    <col min="8707" max="8707" width="10.85546875" customWidth="1"/>
    <col min="8708" max="8708" width="5.140625" customWidth="1"/>
    <col min="8709" max="8712" width="5.5703125" customWidth="1"/>
    <col min="8713" max="8713" width="4.5703125" customWidth="1"/>
    <col min="8714" max="8714" width="11" customWidth="1"/>
    <col min="8715" max="8715" width="10.42578125" customWidth="1"/>
    <col min="8716" max="8716" width="9.28515625" customWidth="1"/>
    <col min="8717" max="8717" width="5.28515625" customWidth="1"/>
    <col min="8718" max="8718" width="4.42578125" customWidth="1"/>
    <col min="8719" max="8719" width="4" customWidth="1"/>
    <col min="8720" max="8720" width="4.140625" customWidth="1"/>
    <col min="8721" max="8721" width="3.42578125" customWidth="1"/>
    <col min="8961" max="8961" width="19.85546875" bestFit="1" customWidth="1"/>
    <col min="8962" max="8962" width="11" customWidth="1"/>
    <col min="8963" max="8963" width="10.85546875" customWidth="1"/>
    <col min="8964" max="8964" width="5.140625" customWidth="1"/>
    <col min="8965" max="8968" width="5.5703125" customWidth="1"/>
    <col min="8969" max="8969" width="4.5703125" customWidth="1"/>
    <col min="8970" max="8970" width="11" customWidth="1"/>
    <col min="8971" max="8971" width="10.42578125" customWidth="1"/>
    <col min="8972" max="8972" width="9.28515625" customWidth="1"/>
    <col min="8973" max="8973" width="5.28515625" customWidth="1"/>
    <col min="8974" max="8974" width="4.42578125" customWidth="1"/>
    <col min="8975" max="8975" width="4" customWidth="1"/>
    <col min="8976" max="8976" width="4.140625" customWidth="1"/>
    <col min="8977" max="8977" width="3.42578125" customWidth="1"/>
    <col min="9217" max="9217" width="19.85546875" bestFit="1" customWidth="1"/>
    <col min="9218" max="9218" width="11" customWidth="1"/>
    <col min="9219" max="9219" width="10.85546875" customWidth="1"/>
    <col min="9220" max="9220" width="5.140625" customWidth="1"/>
    <col min="9221" max="9224" width="5.5703125" customWidth="1"/>
    <col min="9225" max="9225" width="4.5703125" customWidth="1"/>
    <col min="9226" max="9226" width="11" customWidth="1"/>
    <col min="9227" max="9227" width="10.42578125" customWidth="1"/>
    <col min="9228" max="9228" width="9.28515625" customWidth="1"/>
    <col min="9229" max="9229" width="5.28515625" customWidth="1"/>
    <col min="9230" max="9230" width="4.42578125" customWidth="1"/>
    <col min="9231" max="9231" width="4" customWidth="1"/>
    <col min="9232" max="9232" width="4.140625" customWidth="1"/>
    <col min="9233" max="9233" width="3.42578125" customWidth="1"/>
    <col min="9473" max="9473" width="19.85546875" bestFit="1" customWidth="1"/>
    <col min="9474" max="9474" width="11" customWidth="1"/>
    <col min="9475" max="9475" width="10.85546875" customWidth="1"/>
    <col min="9476" max="9476" width="5.140625" customWidth="1"/>
    <col min="9477" max="9480" width="5.5703125" customWidth="1"/>
    <col min="9481" max="9481" width="4.5703125" customWidth="1"/>
    <col min="9482" max="9482" width="11" customWidth="1"/>
    <col min="9483" max="9483" width="10.42578125" customWidth="1"/>
    <col min="9484" max="9484" width="9.28515625" customWidth="1"/>
    <col min="9485" max="9485" width="5.28515625" customWidth="1"/>
    <col min="9486" max="9486" width="4.42578125" customWidth="1"/>
    <col min="9487" max="9487" width="4" customWidth="1"/>
    <col min="9488" max="9488" width="4.140625" customWidth="1"/>
    <col min="9489" max="9489" width="3.42578125" customWidth="1"/>
    <col min="9729" max="9729" width="19.85546875" bestFit="1" customWidth="1"/>
    <col min="9730" max="9730" width="11" customWidth="1"/>
    <col min="9731" max="9731" width="10.85546875" customWidth="1"/>
    <col min="9732" max="9732" width="5.140625" customWidth="1"/>
    <col min="9733" max="9736" width="5.5703125" customWidth="1"/>
    <col min="9737" max="9737" width="4.5703125" customWidth="1"/>
    <col min="9738" max="9738" width="11" customWidth="1"/>
    <col min="9739" max="9739" width="10.42578125" customWidth="1"/>
    <col min="9740" max="9740" width="9.28515625" customWidth="1"/>
    <col min="9741" max="9741" width="5.28515625" customWidth="1"/>
    <col min="9742" max="9742" width="4.42578125" customWidth="1"/>
    <col min="9743" max="9743" width="4" customWidth="1"/>
    <col min="9744" max="9744" width="4.140625" customWidth="1"/>
    <col min="9745" max="9745" width="3.42578125" customWidth="1"/>
    <col min="9985" max="9985" width="19.85546875" bestFit="1" customWidth="1"/>
    <col min="9986" max="9986" width="11" customWidth="1"/>
    <col min="9987" max="9987" width="10.85546875" customWidth="1"/>
    <col min="9988" max="9988" width="5.140625" customWidth="1"/>
    <col min="9989" max="9992" width="5.5703125" customWidth="1"/>
    <col min="9993" max="9993" width="4.5703125" customWidth="1"/>
    <col min="9994" max="9994" width="11" customWidth="1"/>
    <col min="9995" max="9995" width="10.42578125" customWidth="1"/>
    <col min="9996" max="9996" width="9.28515625" customWidth="1"/>
    <col min="9997" max="9997" width="5.28515625" customWidth="1"/>
    <col min="9998" max="9998" width="4.42578125" customWidth="1"/>
    <col min="9999" max="9999" width="4" customWidth="1"/>
    <col min="10000" max="10000" width="4.140625" customWidth="1"/>
    <col min="10001" max="10001" width="3.42578125" customWidth="1"/>
    <col min="10241" max="10241" width="19.85546875" bestFit="1" customWidth="1"/>
    <col min="10242" max="10242" width="11" customWidth="1"/>
    <col min="10243" max="10243" width="10.85546875" customWidth="1"/>
    <col min="10244" max="10244" width="5.140625" customWidth="1"/>
    <col min="10245" max="10248" width="5.5703125" customWidth="1"/>
    <col min="10249" max="10249" width="4.5703125" customWidth="1"/>
    <col min="10250" max="10250" width="11" customWidth="1"/>
    <col min="10251" max="10251" width="10.42578125" customWidth="1"/>
    <col min="10252" max="10252" width="9.28515625" customWidth="1"/>
    <col min="10253" max="10253" width="5.28515625" customWidth="1"/>
    <col min="10254" max="10254" width="4.42578125" customWidth="1"/>
    <col min="10255" max="10255" width="4" customWidth="1"/>
    <col min="10256" max="10256" width="4.140625" customWidth="1"/>
    <col min="10257" max="10257" width="3.42578125" customWidth="1"/>
    <col min="10497" max="10497" width="19.85546875" bestFit="1" customWidth="1"/>
    <col min="10498" max="10498" width="11" customWidth="1"/>
    <col min="10499" max="10499" width="10.85546875" customWidth="1"/>
    <col min="10500" max="10500" width="5.140625" customWidth="1"/>
    <col min="10501" max="10504" width="5.5703125" customWidth="1"/>
    <col min="10505" max="10505" width="4.5703125" customWidth="1"/>
    <col min="10506" max="10506" width="11" customWidth="1"/>
    <col min="10507" max="10507" width="10.42578125" customWidth="1"/>
    <col min="10508" max="10508" width="9.28515625" customWidth="1"/>
    <col min="10509" max="10509" width="5.28515625" customWidth="1"/>
    <col min="10510" max="10510" width="4.42578125" customWidth="1"/>
    <col min="10511" max="10511" width="4" customWidth="1"/>
    <col min="10512" max="10512" width="4.140625" customWidth="1"/>
    <col min="10513" max="10513" width="3.42578125" customWidth="1"/>
    <col min="10753" max="10753" width="19.85546875" bestFit="1" customWidth="1"/>
    <col min="10754" max="10754" width="11" customWidth="1"/>
    <col min="10755" max="10755" width="10.85546875" customWidth="1"/>
    <col min="10756" max="10756" width="5.140625" customWidth="1"/>
    <col min="10757" max="10760" width="5.5703125" customWidth="1"/>
    <col min="10761" max="10761" width="4.5703125" customWidth="1"/>
    <col min="10762" max="10762" width="11" customWidth="1"/>
    <col min="10763" max="10763" width="10.42578125" customWidth="1"/>
    <col min="10764" max="10764" width="9.28515625" customWidth="1"/>
    <col min="10765" max="10765" width="5.28515625" customWidth="1"/>
    <col min="10766" max="10766" width="4.42578125" customWidth="1"/>
    <col min="10767" max="10767" width="4" customWidth="1"/>
    <col min="10768" max="10768" width="4.140625" customWidth="1"/>
    <col min="10769" max="10769" width="3.42578125" customWidth="1"/>
    <col min="11009" max="11009" width="19.85546875" bestFit="1" customWidth="1"/>
    <col min="11010" max="11010" width="11" customWidth="1"/>
    <col min="11011" max="11011" width="10.85546875" customWidth="1"/>
    <col min="11012" max="11012" width="5.140625" customWidth="1"/>
    <col min="11013" max="11016" width="5.5703125" customWidth="1"/>
    <col min="11017" max="11017" width="4.5703125" customWidth="1"/>
    <col min="11018" max="11018" width="11" customWidth="1"/>
    <col min="11019" max="11019" width="10.42578125" customWidth="1"/>
    <col min="11020" max="11020" width="9.28515625" customWidth="1"/>
    <col min="11021" max="11021" width="5.28515625" customWidth="1"/>
    <col min="11022" max="11022" width="4.42578125" customWidth="1"/>
    <col min="11023" max="11023" width="4" customWidth="1"/>
    <col min="11024" max="11024" width="4.140625" customWidth="1"/>
    <col min="11025" max="11025" width="3.42578125" customWidth="1"/>
    <col min="11265" max="11265" width="19.85546875" bestFit="1" customWidth="1"/>
    <col min="11266" max="11266" width="11" customWidth="1"/>
    <col min="11267" max="11267" width="10.85546875" customWidth="1"/>
    <col min="11268" max="11268" width="5.140625" customWidth="1"/>
    <col min="11269" max="11272" width="5.5703125" customWidth="1"/>
    <col min="11273" max="11273" width="4.5703125" customWidth="1"/>
    <col min="11274" max="11274" width="11" customWidth="1"/>
    <col min="11275" max="11275" width="10.42578125" customWidth="1"/>
    <col min="11276" max="11276" width="9.28515625" customWidth="1"/>
    <col min="11277" max="11277" width="5.28515625" customWidth="1"/>
    <col min="11278" max="11278" width="4.42578125" customWidth="1"/>
    <col min="11279" max="11279" width="4" customWidth="1"/>
    <col min="11280" max="11280" width="4.140625" customWidth="1"/>
    <col min="11281" max="11281" width="3.42578125" customWidth="1"/>
    <col min="11521" max="11521" width="19.85546875" bestFit="1" customWidth="1"/>
    <col min="11522" max="11522" width="11" customWidth="1"/>
    <col min="11523" max="11523" width="10.85546875" customWidth="1"/>
    <col min="11524" max="11524" width="5.140625" customWidth="1"/>
    <col min="11525" max="11528" width="5.5703125" customWidth="1"/>
    <col min="11529" max="11529" width="4.5703125" customWidth="1"/>
    <col min="11530" max="11530" width="11" customWidth="1"/>
    <col min="11531" max="11531" width="10.42578125" customWidth="1"/>
    <col min="11532" max="11532" width="9.28515625" customWidth="1"/>
    <col min="11533" max="11533" width="5.28515625" customWidth="1"/>
    <col min="11534" max="11534" width="4.42578125" customWidth="1"/>
    <col min="11535" max="11535" width="4" customWidth="1"/>
    <col min="11536" max="11536" width="4.140625" customWidth="1"/>
    <col min="11537" max="11537" width="3.42578125" customWidth="1"/>
    <col min="11777" max="11777" width="19.85546875" bestFit="1" customWidth="1"/>
    <col min="11778" max="11778" width="11" customWidth="1"/>
    <col min="11779" max="11779" width="10.85546875" customWidth="1"/>
    <col min="11780" max="11780" width="5.140625" customWidth="1"/>
    <col min="11781" max="11784" width="5.5703125" customWidth="1"/>
    <col min="11785" max="11785" width="4.5703125" customWidth="1"/>
    <col min="11786" max="11786" width="11" customWidth="1"/>
    <col min="11787" max="11787" width="10.42578125" customWidth="1"/>
    <col min="11788" max="11788" width="9.28515625" customWidth="1"/>
    <col min="11789" max="11789" width="5.28515625" customWidth="1"/>
    <col min="11790" max="11790" width="4.42578125" customWidth="1"/>
    <col min="11791" max="11791" width="4" customWidth="1"/>
    <col min="11792" max="11792" width="4.140625" customWidth="1"/>
    <col min="11793" max="11793" width="3.42578125" customWidth="1"/>
    <col min="12033" max="12033" width="19.85546875" bestFit="1" customWidth="1"/>
    <col min="12034" max="12034" width="11" customWidth="1"/>
    <col min="12035" max="12035" width="10.85546875" customWidth="1"/>
    <col min="12036" max="12036" width="5.140625" customWidth="1"/>
    <col min="12037" max="12040" width="5.5703125" customWidth="1"/>
    <col min="12041" max="12041" width="4.5703125" customWidth="1"/>
    <col min="12042" max="12042" width="11" customWidth="1"/>
    <col min="12043" max="12043" width="10.42578125" customWidth="1"/>
    <col min="12044" max="12044" width="9.28515625" customWidth="1"/>
    <col min="12045" max="12045" width="5.28515625" customWidth="1"/>
    <col min="12046" max="12046" width="4.42578125" customWidth="1"/>
    <col min="12047" max="12047" width="4" customWidth="1"/>
    <col min="12048" max="12048" width="4.140625" customWidth="1"/>
    <col min="12049" max="12049" width="3.42578125" customWidth="1"/>
    <col min="12289" max="12289" width="19.85546875" bestFit="1" customWidth="1"/>
    <col min="12290" max="12290" width="11" customWidth="1"/>
    <col min="12291" max="12291" width="10.85546875" customWidth="1"/>
    <col min="12292" max="12292" width="5.140625" customWidth="1"/>
    <col min="12293" max="12296" width="5.5703125" customWidth="1"/>
    <col min="12297" max="12297" width="4.5703125" customWidth="1"/>
    <col min="12298" max="12298" width="11" customWidth="1"/>
    <col min="12299" max="12299" width="10.42578125" customWidth="1"/>
    <col min="12300" max="12300" width="9.28515625" customWidth="1"/>
    <col min="12301" max="12301" width="5.28515625" customWidth="1"/>
    <col min="12302" max="12302" width="4.42578125" customWidth="1"/>
    <col min="12303" max="12303" width="4" customWidth="1"/>
    <col min="12304" max="12304" width="4.140625" customWidth="1"/>
    <col min="12305" max="12305" width="3.42578125" customWidth="1"/>
    <col min="12545" max="12545" width="19.85546875" bestFit="1" customWidth="1"/>
    <col min="12546" max="12546" width="11" customWidth="1"/>
    <col min="12547" max="12547" width="10.85546875" customWidth="1"/>
    <col min="12548" max="12548" width="5.140625" customWidth="1"/>
    <col min="12549" max="12552" width="5.5703125" customWidth="1"/>
    <col min="12553" max="12553" width="4.5703125" customWidth="1"/>
    <col min="12554" max="12554" width="11" customWidth="1"/>
    <col min="12555" max="12555" width="10.42578125" customWidth="1"/>
    <col min="12556" max="12556" width="9.28515625" customWidth="1"/>
    <col min="12557" max="12557" width="5.28515625" customWidth="1"/>
    <col min="12558" max="12558" width="4.42578125" customWidth="1"/>
    <col min="12559" max="12559" width="4" customWidth="1"/>
    <col min="12560" max="12560" width="4.140625" customWidth="1"/>
    <col min="12561" max="12561" width="3.42578125" customWidth="1"/>
    <col min="12801" max="12801" width="19.85546875" bestFit="1" customWidth="1"/>
    <col min="12802" max="12802" width="11" customWidth="1"/>
    <col min="12803" max="12803" width="10.85546875" customWidth="1"/>
    <col min="12804" max="12804" width="5.140625" customWidth="1"/>
    <col min="12805" max="12808" width="5.5703125" customWidth="1"/>
    <col min="12809" max="12809" width="4.5703125" customWidth="1"/>
    <col min="12810" max="12810" width="11" customWidth="1"/>
    <col min="12811" max="12811" width="10.42578125" customWidth="1"/>
    <col min="12812" max="12812" width="9.28515625" customWidth="1"/>
    <col min="12813" max="12813" width="5.28515625" customWidth="1"/>
    <col min="12814" max="12814" width="4.42578125" customWidth="1"/>
    <col min="12815" max="12815" width="4" customWidth="1"/>
    <col min="12816" max="12816" width="4.140625" customWidth="1"/>
    <col min="12817" max="12817" width="3.42578125" customWidth="1"/>
    <col min="13057" max="13057" width="19.85546875" bestFit="1" customWidth="1"/>
    <col min="13058" max="13058" width="11" customWidth="1"/>
    <col min="13059" max="13059" width="10.85546875" customWidth="1"/>
    <col min="13060" max="13060" width="5.140625" customWidth="1"/>
    <col min="13061" max="13064" width="5.5703125" customWidth="1"/>
    <col min="13065" max="13065" width="4.5703125" customWidth="1"/>
    <col min="13066" max="13066" width="11" customWidth="1"/>
    <col min="13067" max="13067" width="10.42578125" customWidth="1"/>
    <col min="13068" max="13068" width="9.28515625" customWidth="1"/>
    <col min="13069" max="13069" width="5.28515625" customWidth="1"/>
    <col min="13070" max="13070" width="4.42578125" customWidth="1"/>
    <col min="13071" max="13071" width="4" customWidth="1"/>
    <col min="13072" max="13072" width="4.140625" customWidth="1"/>
    <col min="13073" max="13073" width="3.42578125" customWidth="1"/>
    <col min="13313" max="13313" width="19.85546875" bestFit="1" customWidth="1"/>
    <col min="13314" max="13314" width="11" customWidth="1"/>
    <col min="13315" max="13315" width="10.85546875" customWidth="1"/>
    <col min="13316" max="13316" width="5.140625" customWidth="1"/>
    <col min="13317" max="13320" width="5.5703125" customWidth="1"/>
    <col min="13321" max="13321" width="4.5703125" customWidth="1"/>
    <col min="13322" max="13322" width="11" customWidth="1"/>
    <col min="13323" max="13323" width="10.42578125" customWidth="1"/>
    <col min="13324" max="13324" width="9.28515625" customWidth="1"/>
    <col min="13325" max="13325" width="5.28515625" customWidth="1"/>
    <col min="13326" max="13326" width="4.42578125" customWidth="1"/>
    <col min="13327" max="13327" width="4" customWidth="1"/>
    <col min="13328" max="13328" width="4.140625" customWidth="1"/>
    <col min="13329" max="13329" width="3.42578125" customWidth="1"/>
    <col min="13569" max="13569" width="19.85546875" bestFit="1" customWidth="1"/>
    <col min="13570" max="13570" width="11" customWidth="1"/>
    <col min="13571" max="13571" width="10.85546875" customWidth="1"/>
    <col min="13572" max="13572" width="5.140625" customWidth="1"/>
    <col min="13573" max="13576" width="5.5703125" customWidth="1"/>
    <col min="13577" max="13577" width="4.5703125" customWidth="1"/>
    <col min="13578" max="13578" width="11" customWidth="1"/>
    <col min="13579" max="13579" width="10.42578125" customWidth="1"/>
    <col min="13580" max="13580" width="9.28515625" customWidth="1"/>
    <col min="13581" max="13581" width="5.28515625" customWidth="1"/>
    <col min="13582" max="13582" width="4.42578125" customWidth="1"/>
    <col min="13583" max="13583" width="4" customWidth="1"/>
    <col min="13584" max="13584" width="4.140625" customWidth="1"/>
    <col min="13585" max="13585" width="3.42578125" customWidth="1"/>
    <col min="13825" max="13825" width="19.85546875" bestFit="1" customWidth="1"/>
    <col min="13826" max="13826" width="11" customWidth="1"/>
    <col min="13827" max="13827" width="10.85546875" customWidth="1"/>
    <col min="13828" max="13828" width="5.140625" customWidth="1"/>
    <col min="13829" max="13832" width="5.5703125" customWidth="1"/>
    <col min="13833" max="13833" width="4.5703125" customWidth="1"/>
    <col min="13834" max="13834" width="11" customWidth="1"/>
    <col min="13835" max="13835" width="10.42578125" customWidth="1"/>
    <col min="13836" max="13836" width="9.28515625" customWidth="1"/>
    <col min="13837" max="13837" width="5.28515625" customWidth="1"/>
    <col min="13838" max="13838" width="4.42578125" customWidth="1"/>
    <col min="13839" max="13839" width="4" customWidth="1"/>
    <col min="13840" max="13840" width="4.140625" customWidth="1"/>
    <col min="13841" max="13841" width="3.42578125" customWidth="1"/>
    <col min="14081" max="14081" width="19.85546875" bestFit="1" customWidth="1"/>
    <col min="14082" max="14082" width="11" customWidth="1"/>
    <col min="14083" max="14083" width="10.85546875" customWidth="1"/>
    <col min="14084" max="14084" width="5.140625" customWidth="1"/>
    <col min="14085" max="14088" width="5.5703125" customWidth="1"/>
    <col min="14089" max="14089" width="4.5703125" customWidth="1"/>
    <col min="14090" max="14090" width="11" customWidth="1"/>
    <col min="14091" max="14091" width="10.42578125" customWidth="1"/>
    <col min="14092" max="14092" width="9.28515625" customWidth="1"/>
    <col min="14093" max="14093" width="5.28515625" customWidth="1"/>
    <col min="14094" max="14094" width="4.42578125" customWidth="1"/>
    <col min="14095" max="14095" width="4" customWidth="1"/>
    <col min="14096" max="14096" width="4.140625" customWidth="1"/>
    <col min="14097" max="14097" width="3.42578125" customWidth="1"/>
    <col min="14337" max="14337" width="19.85546875" bestFit="1" customWidth="1"/>
    <col min="14338" max="14338" width="11" customWidth="1"/>
    <col min="14339" max="14339" width="10.85546875" customWidth="1"/>
    <col min="14340" max="14340" width="5.140625" customWidth="1"/>
    <col min="14341" max="14344" width="5.5703125" customWidth="1"/>
    <col min="14345" max="14345" width="4.5703125" customWidth="1"/>
    <col min="14346" max="14346" width="11" customWidth="1"/>
    <col min="14347" max="14347" width="10.42578125" customWidth="1"/>
    <col min="14348" max="14348" width="9.28515625" customWidth="1"/>
    <col min="14349" max="14349" width="5.28515625" customWidth="1"/>
    <col min="14350" max="14350" width="4.42578125" customWidth="1"/>
    <col min="14351" max="14351" width="4" customWidth="1"/>
    <col min="14352" max="14352" width="4.140625" customWidth="1"/>
    <col min="14353" max="14353" width="3.42578125" customWidth="1"/>
    <col min="14593" max="14593" width="19.85546875" bestFit="1" customWidth="1"/>
    <col min="14594" max="14594" width="11" customWidth="1"/>
    <col min="14595" max="14595" width="10.85546875" customWidth="1"/>
    <col min="14596" max="14596" width="5.140625" customWidth="1"/>
    <col min="14597" max="14600" width="5.5703125" customWidth="1"/>
    <col min="14601" max="14601" width="4.5703125" customWidth="1"/>
    <col min="14602" max="14602" width="11" customWidth="1"/>
    <col min="14603" max="14603" width="10.42578125" customWidth="1"/>
    <col min="14604" max="14604" width="9.28515625" customWidth="1"/>
    <col min="14605" max="14605" width="5.28515625" customWidth="1"/>
    <col min="14606" max="14606" width="4.42578125" customWidth="1"/>
    <col min="14607" max="14607" width="4" customWidth="1"/>
    <col min="14608" max="14608" width="4.140625" customWidth="1"/>
    <col min="14609" max="14609" width="3.42578125" customWidth="1"/>
    <col min="14849" max="14849" width="19.85546875" bestFit="1" customWidth="1"/>
    <col min="14850" max="14850" width="11" customWidth="1"/>
    <col min="14851" max="14851" width="10.85546875" customWidth="1"/>
    <col min="14852" max="14852" width="5.140625" customWidth="1"/>
    <col min="14853" max="14856" width="5.5703125" customWidth="1"/>
    <col min="14857" max="14857" width="4.5703125" customWidth="1"/>
    <col min="14858" max="14858" width="11" customWidth="1"/>
    <col min="14859" max="14859" width="10.42578125" customWidth="1"/>
    <col min="14860" max="14860" width="9.28515625" customWidth="1"/>
    <col min="14861" max="14861" width="5.28515625" customWidth="1"/>
    <col min="14862" max="14862" width="4.42578125" customWidth="1"/>
    <col min="14863" max="14863" width="4" customWidth="1"/>
    <col min="14864" max="14864" width="4.140625" customWidth="1"/>
    <col min="14865" max="14865" width="3.42578125" customWidth="1"/>
    <col min="15105" max="15105" width="19.85546875" bestFit="1" customWidth="1"/>
    <col min="15106" max="15106" width="11" customWidth="1"/>
    <col min="15107" max="15107" width="10.85546875" customWidth="1"/>
    <col min="15108" max="15108" width="5.140625" customWidth="1"/>
    <col min="15109" max="15112" width="5.5703125" customWidth="1"/>
    <col min="15113" max="15113" width="4.5703125" customWidth="1"/>
    <col min="15114" max="15114" width="11" customWidth="1"/>
    <col min="15115" max="15115" width="10.42578125" customWidth="1"/>
    <col min="15116" max="15116" width="9.28515625" customWidth="1"/>
    <col min="15117" max="15117" width="5.28515625" customWidth="1"/>
    <col min="15118" max="15118" width="4.42578125" customWidth="1"/>
    <col min="15119" max="15119" width="4" customWidth="1"/>
    <col min="15120" max="15120" width="4.140625" customWidth="1"/>
    <col min="15121" max="15121" width="3.42578125" customWidth="1"/>
    <col min="15361" max="15361" width="19.85546875" bestFit="1" customWidth="1"/>
    <col min="15362" max="15362" width="11" customWidth="1"/>
    <col min="15363" max="15363" width="10.85546875" customWidth="1"/>
    <col min="15364" max="15364" width="5.140625" customWidth="1"/>
    <col min="15365" max="15368" width="5.5703125" customWidth="1"/>
    <col min="15369" max="15369" width="4.5703125" customWidth="1"/>
    <col min="15370" max="15370" width="11" customWidth="1"/>
    <col min="15371" max="15371" width="10.42578125" customWidth="1"/>
    <col min="15372" max="15372" width="9.28515625" customWidth="1"/>
    <col min="15373" max="15373" width="5.28515625" customWidth="1"/>
    <col min="15374" max="15374" width="4.42578125" customWidth="1"/>
    <col min="15375" max="15375" width="4" customWidth="1"/>
    <col min="15376" max="15376" width="4.140625" customWidth="1"/>
    <col min="15377" max="15377" width="3.42578125" customWidth="1"/>
    <col min="15617" max="15617" width="19.85546875" bestFit="1" customWidth="1"/>
    <col min="15618" max="15618" width="11" customWidth="1"/>
    <col min="15619" max="15619" width="10.85546875" customWidth="1"/>
    <col min="15620" max="15620" width="5.140625" customWidth="1"/>
    <col min="15621" max="15624" width="5.5703125" customWidth="1"/>
    <col min="15625" max="15625" width="4.5703125" customWidth="1"/>
    <col min="15626" max="15626" width="11" customWidth="1"/>
    <col min="15627" max="15627" width="10.42578125" customWidth="1"/>
    <col min="15628" max="15628" width="9.28515625" customWidth="1"/>
    <col min="15629" max="15629" width="5.28515625" customWidth="1"/>
    <col min="15630" max="15630" width="4.42578125" customWidth="1"/>
    <col min="15631" max="15631" width="4" customWidth="1"/>
    <col min="15632" max="15632" width="4.140625" customWidth="1"/>
    <col min="15633" max="15633" width="3.42578125" customWidth="1"/>
    <col min="15873" max="15873" width="19.85546875" bestFit="1" customWidth="1"/>
    <col min="15874" max="15874" width="11" customWidth="1"/>
    <col min="15875" max="15875" width="10.85546875" customWidth="1"/>
    <col min="15876" max="15876" width="5.140625" customWidth="1"/>
    <col min="15877" max="15880" width="5.5703125" customWidth="1"/>
    <col min="15881" max="15881" width="4.5703125" customWidth="1"/>
    <col min="15882" max="15882" width="11" customWidth="1"/>
    <col min="15883" max="15883" width="10.42578125" customWidth="1"/>
    <col min="15884" max="15884" width="9.28515625" customWidth="1"/>
    <col min="15885" max="15885" width="5.28515625" customWidth="1"/>
    <col min="15886" max="15886" width="4.42578125" customWidth="1"/>
    <col min="15887" max="15887" width="4" customWidth="1"/>
    <col min="15888" max="15888" width="4.140625" customWidth="1"/>
    <col min="15889" max="15889" width="3.42578125" customWidth="1"/>
    <col min="16129" max="16129" width="19.85546875" bestFit="1" customWidth="1"/>
    <col min="16130" max="16130" width="11" customWidth="1"/>
    <col min="16131" max="16131" width="10.85546875" customWidth="1"/>
    <col min="16132" max="16132" width="5.140625" customWidth="1"/>
    <col min="16133" max="16136" width="5.5703125" customWidth="1"/>
    <col min="16137" max="16137" width="4.5703125" customWidth="1"/>
    <col min="16138" max="16138" width="11" customWidth="1"/>
    <col min="16139" max="16139" width="10.42578125" customWidth="1"/>
    <col min="16140" max="16140" width="9.28515625" customWidth="1"/>
    <col min="16141" max="16141" width="5.28515625" customWidth="1"/>
    <col min="16142" max="16142" width="4.42578125" customWidth="1"/>
    <col min="16143" max="16143" width="4" customWidth="1"/>
    <col min="16144" max="16144" width="4.140625" customWidth="1"/>
    <col min="16145" max="16145" width="3.42578125" customWidth="1"/>
  </cols>
  <sheetData>
    <row r="1" spans="1:18">
      <c r="P1" s="702">
        <v>8</v>
      </c>
    </row>
    <row r="3" spans="1:18" ht="20.25">
      <c r="A3" s="864" t="s">
        <v>1104</v>
      </c>
      <c r="B3" s="865"/>
      <c r="C3" s="865"/>
      <c r="D3" s="865"/>
      <c r="E3" s="865"/>
      <c r="F3" s="865"/>
      <c r="G3" s="865"/>
      <c r="H3" s="865"/>
      <c r="I3" s="865"/>
      <c r="J3" s="865"/>
      <c r="K3" s="865"/>
      <c r="L3" s="865"/>
      <c r="M3" s="865"/>
      <c r="N3" s="865"/>
      <c r="O3" s="865"/>
      <c r="P3" s="865"/>
      <c r="Q3" s="865"/>
      <c r="R3" s="540"/>
    </row>
    <row r="4" spans="1:18" ht="21" thickBot="1">
      <c r="A4" s="864"/>
      <c r="B4" s="865"/>
      <c r="C4" s="865"/>
      <c r="D4" s="865"/>
      <c r="E4" s="865"/>
      <c r="F4" s="865"/>
      <c r="G4" s="865"/>
      <c r="H4" s="865"/>
      <c r="I4" s="865"/>
      <c r="J4" s="865"/>
      <c r="K4" s="865"/>
      <c r="L4" s="865"/>
      <c r="M4" s="865"/>
      <c r="N4" s="865"/>
      <c r="O4" s="865"/>
      <c r="P4" s="865"/>
      <c r="Q4" s="865"/>
      <c r="R4" s="540"/>
    </row>
    <row r="5" spans="1:18" ht="13.5" thickBot="1">
      <c r="A5" s="1075" t="s">
        <v>1147</v>
      </c>
      <c r="B5" s="1075"/>
      <c r="C5" s="1076" t="s">
        <v>189</v>
      </c>
      <c r="D5" s="1077"/>
      <c r="E5" s="1077"/>
      <c r="F5" s="1077"/>
      <c r="G5" s="1077"/>
      <c r="H5" s="1077"/>
      <c r="I5" s="1077"/>
      <c r="J5" s="1078"/>
      <c r="K5" s="865"/>
      <c r="L5" s="865"/>
      <c r="M5" s="865"/>
      <c r="N5" s="865"/>
      <c r="O5" s="865"/>
      <c r="P5" s="865"/>
      <c r="Q5" s="865"/>
      <c r="R5" s="540"/>
    </row>
    <row r="6" spans="1:18" ht="13.5" thickBot="1">
      <c r="A6" s="865"/>
      <c r="B6" s="865"/>
      <c r="C6" s="865"/>
      <c r="D6" s="865"/>
      <c r="E6" s="865"/>
      <c r="F6" s="865"/>
      <c r="G6" s="865"/>
      <c r="H6" s="865"/>
      <c r="I6" s="865"/>
      <c r="J6" s="865"/>
      <c r="K6" s="865"/>
      <c r="L6" s="865"/>
      <c r="M6" s="865"/>
      <c r="N6" s="865"/>
      <c r="O6" s="865"/>
      <c r="P6" s="865"/>
      <c r="Q6" s="865"/>
      <c r="R6" s="540"/>
    </row>
    <row r="7" spans="1:18" ht="13.5" customHeight="1" thickBot="1">
      <c r="A7" s="1075" t="s">
        <v>1105</v>
      </c>
      <c r="B7" s="1075"/>
      <c r="C7" s="866">
        <v>2021</v>
      </c>
      <c r="D7" s="867"/>
      <c r="E7" s="865"/>
      <c r="F7" s="865"/>
      <c r="G7" s="865"/>
      <c r="H7" s="865"/>
      <c r="I7" s="865"/>
      <c r="J7" s="865"/>
      <c r="K7" s="865"/>
      <c r="L7" s="865"/>
      <c r="M7" s="865"/>
      <c r="N7" s="865"/>
      <c r="O7" s="865"/>
      <c r="P7" s="865"/>
      <c r="Q7" s="865"/>
      <c r="R7" s="540"/>
    </row>
    <row r="8" spans="1:18">
      <c r="R8" s="540"/>
    </row>
    <row r="9" spans="1:18" ht="13.5" thickBot="1">
      <c r="A9" s="865"/>
      <c r="B9" s="1079" t="s">
        <v>1106</v>
      </c>
      <c r="C9" s="1079"/>
      <c r="D9" s="868"/>
      <c r="E9" s="1080" t="s">
        <v>1107</v>
      </c>
      <c r="F9" s="1081"/>
      <c r="G9" s="1081"/>
      <c r="H9" s="1082"/>
      <c r="I9" s="865"/>
      <c r="J9" s="1079" t="s">
        <v>1108</v>
      </c>
      <c r="K9" s="1079"/>
      <c r="L9" s="868"/>
      <c r="M9" s="868"/>
      <c r="N9" s="1080" t="s">
        <v>1107</v>
      </c>
      <c r="O9" s="1081"/>
      <c r="P9" s="1081"/>
      <c r="Q9" s="1082"/>
      <c r="R9" s="540"/>
    </row>
    <row r="10" spans="1:18" ht="26.25" customHeight="1" thickBot="1">
      <c r="A10" s="1083" t="s">
        <v>1109</v>
      </c>
      <c r="B10" s="1085" t="s">
        <v>87</v>
      </c>
      <c r="C10" s="1087" t="s">
        <v>1110</v>
      </c>
      <c r="D10" s="1089" t="s">
        <v>1111</v>
      </c>
      <c r="E10" s="1087" t="s">
        <v>426</v>
      </c>
      <c r="F10" s="1087" t="s">
        <v>40</v>
      </c>
      <c r="G10" s="1087" t="s">
        <v>41</v>
      </c>
      <c r="H10" s="1087" t="s">
        <v>1112</v>
      </c>
      <c r="I10" s="869"/>
      <c r="J10" s="1087" t="s">
        <v>87</v>
      </c>
      <c r="K10" s="1098" t="s">
        <v>1110</v>
      </c>
      <c r="L10" s="1098"/>
      <c r="M10" s="1089" t="s">
        <v>1111</v>
      </c>
      <c r="N10" s="1087" t="s">
        <v>426</v>
      </c>
      <c r="O10" s="1087" t="s">
        <v>40</v>
      </c>
      <c r="P10" s="1087" t="s">
        <v>41</v>
      </c>
      <c r="Q10" s="1087" t="s">
        <v>1112</v>
      </c>
      <c r="R10" s="540"/>
    </row>
    <row r="11" spans="1:18" ht="23.25" thickBot="1">
      <c r="A11" s="1084"/>
      <c r="B11" s="1086"/>
      <c r="C11" s="1088"/>
      <c r="D11" s="1090"/>
      <c r="E11" s="1088"/>
      <c r="F11" s="1088"/>
      <c r="G11" s="1088"/>
      <c r="H11" s="1088"/>
      <c r="I11" s="869"/>
      <c r="J11" s="1088"/>
      <c r="K11" s="870" t="s">
        <v>1113</v>
      </c>
      <c r="L11" s="871" t="s">
        <v>1114</v>
      </c>
      <c r="M11" s="1090"/>
      <c r="N11" s="1088"/>
      <c r="O11" s="1088"/>
      <c r="P11" s="1088"/>
      <c r="Q11" s="1088"/>
      <c r="R11" s="540"/>
    </row>
    <row r="12" spans="1:18">
      <c r="R12" s="540"/>
    </row>
    <row r="13" spans="1:18">
      <c r="A13" s="872" t="s">
        <v>1115</v>
      </c>
      <c r="B13" s="873">
        <v>2</v>
      </c>
      <c r="C13" s="873"/>
      <c r="D13" s="874">
        <v>0</v>
      </c>
      <c r="E13" s="873">
        <v>2</v>
      </c>
      <c r="F13" s="873"/>
      <c r="G13" s="873"/>
      <c r="H13" s="873"/>
      <c r="I13" s="875"/>
      <c r="J13" s="873"/>
      <c r="K13" s="873"/>
      <c r="L13" s="873"/>
      <c r="M13" s="874">
        <v>0</v>
      </c>
      <c r="N13" s="873"/>
      <c r="O13" s="873"/>
      <c r="P13" s="873"/>
      <c r="Q13" s="873"/>
      <c r="R13" s="540"/>
    </row>
    <row r="14" spans="1:18">
      <c r="A14" s="872"/>
      <c r="B14" s="875"/>
      <c r="C14" s="875"/>
      <c r="D14" s="876"/>
      <c r="E14" s="875"/>
      <c r="F14" s="875"/>
      <c r="G14" s="875"/>
      <c r="H14" s="875"/>
      <c r="I14" s="875"/>
      <c r="J14" s="875"/>
      <c r="K14" s="875"/>
      <c r="L14" s="875"/>
      <c r="M14" s="876"/>
      <c r="N14" s="875"/>
      <c r="O14" s="875"/>
      <c r="P14" s="875"/>
      <c r="Q14" s="875"/>
      <c r="R14" s="540"/>
    </row>
    <row r="15" spans="1:18">
      <c r="A15" s="872" t="s">
        <v>1116</v>
      </c>
      <c r="B15" s="873">
        <v>16</v>
      </c>
      <c r="C15" s="873">
        <v>0</v>
      </c>
      <c r="D15" s="874">
        <v>0</v>
      </c>
      <c r="E15" s="873">
        <v>8</v>
      </c>
      <c r="F15" s="873">
        <v>4</v>
      </c>
      <c r="G15" s="873">
        <v>4</v>
      </c>
      <c r="H15" s="873"/>
      <c r="I15" s="875"/>
      <c r="J15" s="873"/>
      <c r="K15" s="873"/>
      <c r="L15" s="873">
        <v>3</v>
      </c>
      <c r="M15" s="874">
        <v>0</v>
      </c>
      <c r="N15" s="873">
        <v>1</v>
      </c>
      <c r="O15" s="873">
        <v>2</v>
      </c>
      <c r="P15" s="873"/>
      <c r="Q15" s="873"/>
      <c r="R15" s="540"/>
    </row>
    <row r="16" spans="1:18">
      <c r="A16" s="872"/>
      <c r="B16" s="875"/>
      <c r="C16" s="875"/>
      <c r="D16" s="876"/>
      <c r="E16" s="875"/>
      <c r="F16" s="875"/>
      <c r="G16" s="875"/>
      <c r="H16" s="875"/>
      <c r="I16" s="875"/>
      <c r="J16" s="875"/>
      <c r="K16" s="875"/>
      <c r="L16" s="875"/>
      <c r="M16" s="876"/>
      <c r="N16" s="875"/>
      <c r="O16" s="875"/>
      <c r="P16" s="875"/>
      <c r="Q16" s="875"/>
      <c r="R16" s="540"/>
    </row>
    <row r="17" spans="1:18">
      <c r="A17" s="872" t="s">
        <v>1117</v>
      </c>
      <c r="B17" s="873">
        <v>8</v>
      </c>
      <c r="C17" s="873"/>
      <c r="D17" s="874">
        <v>0</v>
      </c>
      <c r="E17" s="873">
        <v>2</v>
      </c>
      <c r="F17" s="873">
        <v>2</v>
      </c>
      <c r="G17" s="873">
        <v>4</v>
      </c>
      <c r="H17" s="873"/>
      <c r="I17" s="875"/>
      <c r="J17" s="873"/>
      <c r="K17" s="873"/>
      <c r="L17" s="873">
        <v>1</v>
      </c>
      <c r="M17" s="874">
        <v>0</v>
      </c>
      <c r="N17" s="873"/>
      <c r="O17" s="873"/>
      <c r="P17" s="873">
        <v>1</v>
      </c>
      <c r="Q17" s="873"/>
      <c r="R17" s="540"/>
    </row>
    <row r="18" spans="1:18">
      <c r="A18" s="872"/>
      <c r="B18" s="875"/>
      <c r="C18" s="875"/>
      <c r="D18" s="876"/>
      <c r="E18" s="875"/>
      <c r="F18" s="875"/>
      <c r="G18" s="875"/>
      <c r="H18" s="875"/>
      <c r="I18" s="875"/>
      <c r="J18" s="875"/>
      <c r="K18" s="875"/>
      <c r="L18" s="875"/>
      <c r="M18" s="876"/>
      <c r="N18" s="875"/>
      <c r="O18" s="875"/>
      <c r="P18" s="875"/>
      <c r="Q18" s="875"/>
      <c r="R18" s="540"/>
    </row>
    <row r="19" spans="1:18">
      <c r="A19" s="872" t="s">
        <v>1118</v>
      </c>
      <c r="B19" s="873">
        <v>8</v>
      </c>
      <c r="C19" s="873">
        <v>0</v>
      </c>
      <c r="D19" s="874">
        <v>0</v>
      </c>
      <c r="E19" s="873">
        <v>5</v>
      </c>
      <c r="F19" s="873">
        <v>3</v>
      </c>
      <c r="G19" s="877">
        <v>0</v>
      </c>
      <c r="H19" s="873"/>
      <c r="I19" s="875"/>
      <c r="J19" s="873"/>
      <c r="K19" s="873"/>
      <c r="L19" s="873">
        <v>5</v>
      </c>
      <c r="M19" s="874">
        <v>0</v>
      </c>
      <c r="N19" s="873">
        <v>1</v>
      </c>
      <c r="O19" s="873">
        <v>4</v>
      </c>
      <c r="P19" s="873"/>
      <c r="Q19" s="873"/>
      <c r="R19" s="540"/>
    </row>
    <row r="20" spans="1:18">
      <c r="A20" s="872"/>
      <c r="B20" s="875"/>
      <c r="C20" s="875"/>
      <c r="D20" s="876"/>
      <c r="E20" s="875"/>
      <c r="F20" s="875"/>
      <c r="G20" s="875"/>
      <c r="H20" s="875"/>
      <c r="I20" s="875"/>
      <c r="J20" s="875"/>
      <c r="K20" s="875"/>
      <c r="L20" s="875"/>
      <c r="M20" s="876"/>
      <c r="N20" s="875"/>
      <c r="O20" s="875"/>
      <c r="P20" s="875"/>
      <c r="Q20" s="875"/>
      <c r="R20" s="540"/>
    </row>
    <row r="21" spans="1:18">
      <c r="A21" s="872" t="s">
        <v>1119</v>
      </c>
      <c r="B21" s="873">
        <v>24</v>
      </c>
      <c r="C21" s="873">
        <v>0</v>
      </c>
      <c r="D21" s="874">
        <v>0</v>
      </c>
      <c r="E21" s="873">
        <v>0</v>
      </c>
      <c r="F21" s="873">
        <v>10</v>
      </c>
      <c r="G21" s="873">
        <v>14</v>
      </c>
      <c r="H21" s="873"/>
      <c r="I21" s="875"/>
      <c r="J21" s="873"/>
      <c r="K21" s="873"/>
      <c r="L21" s="873">
        <v>23</v>
      </c>
      <c r="M21" s="874">
        <v>0</v>
      </c>
      <c r="N21" s="873"/>
      <c r="O21" s="873">
        <v>7</v>
      </c>
      <c r="P21" s="873">
        <v>16</v>
      </c>
      <c r="Q21" s="873"/>
      <c r="R21" s="540"/>
    </row>
    <row r="22" spans="1:18" ht="13.5" thickBot="1">
      <c r="A22" s="878"/>
      <c r="B22" s="865"/>
      <c r="C22" s="865"/>
      <c r="D22" s="865"/>
      <c r="E22" s="865"/>
      <c r="F22" s="865"/>
      <c r="G22" s="865"/>
      <c r="H22" s="865"/>
      <c r="I22" s="865"/>
      <c r="J22" s="865"/>
      <c r="K22" s="865"/>
      <c r="L22" s="865"/>
      <c r="M22" s="865"/>
      <c r="N22" s="865"/>
      <c r="O22" s="865"/>
      <c r="P22" s="865"/>
      <c r="Q22" s="865"/>
      <c r="R22" s="540"/>
    </row>
    <row r="23" spans="1:18" ht="15.75" thickBot="1">
      <c r="A23" s="879" t="s">
        <v>345</v>
      </c>
      <c r="B23" s="880">
        <v>58</v>
      </c>
      <c r="C23" s="881">
        <v>0</v>
      </c>
      <c r="D23" s="882">
        <v>0</v>
      </c>
      <c r="E23" s="880">
        <v>17</v>
      </c>
      <c r="F23" s="881">
        <v>19</v>
      </c>
      <c r="G23" s="881">
        <v>22</v>
      </c>
      <c r="H23" s="881">
        <v>0</v>
      </c>
      <c r="I23" s="883"/>
      <c r="J23" s="880">
        <v>0</v>
      </c>
      <c r="K23" s="881">
        <v>0</v>
      </c>
      <c r="L23" s="881">
        <v>32</v>
      </c>
      <c r="M23" s="884">
        <v>0</v>
      </c>
      <c r="N23" s="880">
        <v>2</v>
      </c>
      <c r="O23" s="881">
        <v>13</v>
      </c>
      <c r="P23" s="881">
        <v>17</v>
      </c>
      <c r="Q23" s="881">
        <v>0</v>
      </c>
      <c r="R23" s="540"/>
    </row>
    <row r="24" spans="1:18">
      <c r="R24" s="540"/>
    </row>
    <row r="25" spans="1:18" ht="13.5" thickBot="1">
      <c r="A25" s="865"/>
      <c r="B25" s="865"/>
      <c r="C25" s="865"/>
      <c r="D25" s="865"/>
      <c r="E25" s="865"/>
      <c r="F25" s="865"/>
      <c r="G25" s="865"/>
      <c r="H25" s="865"/>
      <c r="I25" s="865"/>
      <c r="J25" s="865"/>
      <c r="K25" s="865"/>
      <c r="L25" s="865"/>
      <c r="M25" s="865"/>
      <c r="N25" s="865"/>
      <c r="O25" s="865"/>
      <c r="P25" s="865"/>
      <c r="Q25" s="865"/>
      <c r="R25" s="540"/>
    </row>
    <row r="26" spans="1:18" ht="13.5" thickBot="1">
      <c r="A26" s="885" t="s">
        <v>1120</v>
      </c>
      <c r="B26" s="886"/>
      <c r="C26" s="887"/>
      <c r="D26" s="888"/>
      <c r="E26" s="865"/>
      <c r="F26" s="885" t="s">
        <v>1121</v>
      </c>
      <c r="G26" s="886"/>
      <c r="H26" s="889"/>
      <c r="I26" s="889"/>
      <c r="J26" s="889"/>
      <c r="K26" s="889"/>
      <c r="L26" s="889"/>
      <c r="M26" s="889"/>
      <c r="N26" s="887"/>
      <c r="O26" s="865"/>
      <c r="P26" s="865"/>
      <c r="Q26" s="865"/>
      <c r="R26" s="540"/>
    </row>
    <row r="27" spans="1:18">
      <c r="A27" s="890" t="s">
        <v>1122</v>
      </c>
      <c r="B27" s="865"/>
      <c r="C27" s="890">
        <v>58</v>
      </c>
      <c r="D27" s="865"/>
      <c r="E27" s="865"/>
      <c r="F27" s="890" t="s">
        <v>1123</v>
      </c>
      <c r="G27" s="865"/>
      <c r="H27" s="865"/>
      <c r="I27" s="865"/>
      <c r="J27" s="865"/>
      <c r="K27" s="865"/>
      <c r="L27" s="865"/>
      <c r="M27" s="865"/>
      <c r="N27" s="890">
        <v>19</v>
      </c>
      <c r="O27" s="865"/>
      <c r="P27" s="865"/>
      <c r="Q27" s="865"/>
      <c r="R27" s="540"/>
    </row>
    <row r="28" spans="1:18">
      <c r="A28" s="890" t="s">
        <v>1124</v>
      </c>
      <c r="B28" s="865"/>
      <c r="C28" s="890">
        <v>32</v>
      </c>
      <c r="D28" s="865"/>
      <c r="E28" s="865"/>
      <c r="F28" s="890" t="s">
        <v>1125</v>
      </c>
      <c r="G28" s="865"/>
      <c r="H28" s="865"/>
      <c r="I28" s="865"/>
      <c r="J28" s="865"/>
      <c r="K28" s="865"/>
      <c r="L28" s="865"/>
      <c r="M28" s="865"/>
      <c r="N28" s="890">
        <v>32</v>
      </c>
      <c r="O28" s="865"/>
      <c r="P28" s="865"/>
      <c r="Q28" s="865"/>
      <c r="R28" s="540"/>
    </row>
    <row r="29" spans="1:18">
      <c r="A29" s="890" t="s">
        <v>1126</v>
      </c>
      <c r="B29" s="865"/>
      <c r="C29" s="890">
        <v>58</v>
      </c>
      <c r="D29" s="865"/>
      <c r="E29" s="865"/>
      <c r="F29" s="890" t="s">
        <v>1127</v>
      </c>
      <c r="G29" s="865"/>
      <c r="H29" s="865"/>
      <c r="I29" s="865"/>
      <c r="J29" s="865"/>
      <c r="K29" s="865"/>
      <c r="L29" s="865"/>
      <c r="M29" s="865"/>
      <c r="N29" s="890">
        <v>39</v>
      </c>
      <c r="O29" s="865"/>
      <c r="P29" s="865"/>
      <c r="Q29" s="865"/>
      <c r="R29" s="540"/>
    </row>
    <row r="30" spans="1:18" ht="13.5" thickBot="1">
      <c r="A30" s="890" t="s">
        <v>1128</v>
      </c>
      <c r="B30" s="865"/>
      <c r="C30" s="890">
        <v>32</v>
      </c>
      <c r="D30" s="865"/>
      <c r="E30" s="865"/>
      <c r="F30" s="890" t="s">
        <v>1129</v>
      </c>
      <c r="G30" s="865"/>
      <c r="H30" s="865"/>
      <c r="I30" s="865"/>
      <c r="J30" s="865"/>
      <c r="K30" s="865"/>
      <c r="L30" s="865"/>
      <c r="M30" s="865"/>
      <c r="N30" s="890">
        <v>0</v>
      </c>
      <c r="O30" s="865"/>
      <c r="P30" s="865"/>
      <c r="Q30" s="865"/>
      <c r="R30" s="540"/>
    </row>
    <row r="31" spans="1:18" ht="13.5" thickBot="1">
      <c r="A31" s="885" t="s">
        <v>1130</v>
      </c>
      <c r="B31" s="886"/>
      <c r="C31" s="887">
        <v>90</v>
      </c>
      <c r="D31" s="888"/>
      <c r="E31" s="865"/>
      <c r="F31" s="885" t="s">
        <v>1130</v>
      </c>
      <c r="G31" s="886"/>
      <c r="H31" s="889"/>
      <c r="I31" s="889"/>
      <c r="J31" s="889"/>
      <c r="K31" s="889"/>
      <c r="L31" s="889"/>
      <c r="M31" s="889"/>
      <c r="N31" s="887">
        <v>90</v>
      </c>
      <c r="O31" s="865"/>
      <c r="P31" s="865"/>
      <c r="Q31" s="865"/>
      <c r="R31" s="540"/>
    </row>
    <row r="32" spans="1:18">
      <c r="A32" s="888"/>
      <c r="B32" s="888"/>
      <c r="C32" s="888"/>
      <c r="D32" s="888"/>
      <c r="E32" s="865"/>
      <c r="F32" s="865"/>
      <c r="G32" s="865"/>
      <c r="H32" s="865"/>
      <c r="I32" s="865"/>
      <c r="J32" s="865"/>
      <c r="K32" s="865"/>
      <c r="L32" s="865"/>
      <c r="M32" s="865"/>
      <c r="N32" s="865"/>
      <c r="O32" s="865"/>
      <c r="P32" s="865"/>
      <c r="Q32" s="865"/>
      <c r="R32" s="540"/>
    </row>
    <row r="33" spans="1:18">
      <c r="A33" s="888"/>
      <c r="B33" s="888"/>
      <c r="C33" s="888"/>
      <c r="D33" s="888"/>
      <c r="R33" s="540"/>
    </row>
    <row r="34" spans="1:18">
      <c r="A34" s="888"/>
      <c r="B34" s="888"/>
      <c r="C34" s="888"/>
      <c r="D34" s="888"/>
      <c r="R34" s="540"/>
    </row>
    <row r="35" spans="1:18">
      <c r="A35" s="888"/>
      <c r="B35" s="888"/>
      <c r="C35" s="888"/>
      <c r="D35" s="888"/>
      <c r="R35" s="540"/>
    </row>
    <row r="36" spans="1:18">
      <c r="A36" s="888"/>
      <c r="B36" s="888"/>
      <c r="C36" s="888"/>
      <c r="D36" s="888"/>
      <c r="R36" s="540"/>
    </row>
    <row r="37" spans="1:18">
      <c r="R37" s="540"/>
    </row>
    <row r="38" spans="1:18">
      <c r="R38" s="540"/>
    </row>
    <row r="39" spans="1:18">
      <c r="R39" s="540"/>
    </row>
    <row r="40" spans="1:18">
      <c r="R40" s="540"/>
    </row>
    <row r="41" spans="1:18">
      <c r="R41" s="540"/>
    </row>
    <row r="42" spans="1:18">
      <c r="R42" s="540"/>
    </row>
    <row r="43" spans="1:18">
      <c r="R43" s="540"/>
    </row>
    <row r="44" spans="1:18">
      <c r="R44" s="540"/>
    </row>
    <row r="45" spans="1:18">
      <c r="R45" s="540"/>
    </row>
    <row r="46" spans="1:18">
      <c r="R46" s="540"/>
    </row>
    <row r="47" spans="1:18">
      <c r="R47" s="540"/>
    </row>
    <row r="48" spans="1:18">
      <c r="R48" s="540"/>
    </row>
    <row r="49" spans="1:18">
      <c r="R49" s="540"/>
    </row>
    <row r="50" spans="1:18">
      <c r="R50" s="540"/>
    </row>
    <row r="51" spans="1:18">
      <c r="R51" s="540"/>
    </row>
    <row r="52" spans="1:18">
      <c r="A52" s="1075" t="s">
        <v>1131</v>
      </c>
      <c r="B52" s="1075"/>
      <c r="C52" s="891"/>
      <c r="D52" s="891"/>
      <c r="E52" s="865"/>
      <c r="F52" s="865"/>
      <c r="G52" s="865"/>
      <c r="H52" s="865"/>
      <c r="I52" s="891"/>
      <c r="J52" s="891"/>
      <c r="K52" s="865"/>
      <c r="L52" s="865"/>
      <c r="M52" s="865"/>
      <c r="N52" s="865"/>
      <c r="O52" s="865"/>
      <c r="P52" s="865"/>
      <c r="R52" s="540"/>
    </row>
    <row r="53" spans="1:18" ht="13.5" thickBot="1">
      <c r="A53" s="891"/>
      <c r="B53" s="891"/>
      <c r="C53" s="891"/>
      <c r="D53" s="891"/>
      <c r="E53" s="865"/>
      <c r="F53" s="865"/>
      <c r="G53" s="865"/>
      <c r="H53" s="865"/>
      <c r="I53" s="891"/>
      <c r="J53" s="891"/>
      <c r="K53" s="865"/>
      <c r="L53" s="865"/>
      <c r="M53" s="865"/>
      <c r="N53" s="865"/>
      <c r="O53" s="865"/>
      <c r="P53" s="865"/>
      <c r="R53" s="540"/>
    </row>
    <row r="54" spans="1:18" ht="32.25" customHeight="1" thickBot="1">
      <c r="A54" s="1091"/>
      <c r="B54" s="1092"/>
      <c r="C54" s="1092"/>
      <c r="D54" s="1092"/>
      <c r="E54" s="1092"/>
      <c r="F54" s="1092"/>
      <c r="G54" s="1092"/>
      <c r="H54" s="1092"/>
      <c r="I54" s="1092"/>
      <c r="J54" s="1093"/>
      <c r="K54" s="892"/>
      <c r="L54" s="892"/>
      <c r="M54" s="892"/>
      <c r="N54" s="892"/>
      <c r="O54" s="892"/>
      <c r="P54" s="892"/>
      <c r="R54" s="540"/>
    </row>
    <row r="55" spans="1:18">
      <c r="A55" s="892"/>
      <c r="B55" s="892"/>
      <c r="C55" s="892"/>
      <c r="D55" s="892"/>
      <c r="E55" s="892"/>
      <c r="F55" s="892"/>
      <c r="G55" s="892"/>
      <c r="H55" s="892"/>
      <c r="I55" s="892"/>
      <c r="J55" s="892"/>
      <c r="K55" s="892"/>
      <c r="L55" s="892"/>
      <c r="M55" s="892"/>
      <c r="N55" s="892"/>
      <c r="O55" s="892"/>
      <c r="P55" s="892"/>
      <c r="R55" s="540"/>
    </row>
    <row r="56" spans="1:18" ht="13.5" thickBot="1">
      <c r="A56" s="892"/>
      <c r="B56" s="892"/>
      <c r="C56" s="892"/>
      <c r="D56" s="892"/>
      <c r="E56" s="892"/>
      <c r="F56" s="892"/>
      <c r="G56" s="892"/>
      <c r="H56" s="892"/>
      <c r="I56" s="892"/>
      <c r="J56" s="892"/>
      <c r="K56" s="892"/>
      <c r="L56" s="892"/>
      <c r="M56" s="892"/>
      <c r="N56" s="892"/>
      <c r="O56" s="892"/>
      <c r="P56" s="892"/>
      <c r="R56" s="540"/>
    </row>
    <row r="57" spans="1:18" ht="13.5" thickBot="1">
      <c r="A57" s="893" t="s">
        <v>1132</v>
      </c>
      <c r="B57" s="1094" t="s">
        <v>1365</v>
      </c>
      <c r="C57" s="1095"/>
      <c r="D57" s="1095"/>
      <c r="E57" s="1095"/>
      <c r="F57" s="1095"/>
      <c r="G57" s="1095"/>
      <c r="H57" s="1095"/>
      <c r="I57" s="1095"/>
      <c r="J57" s="1096"/>
      <c r="K57" s="892"/>
      <c r="L57" s="892"/>
      <c r="M57" s="892"/>
      <c r="N57" s="892"/>
      <c r="O57" s="892"/>
      <c r="P57" s="892"/>
      <c r="R57" s="540"/>
    </row>
    <row r="58" spans="1:18" ht="13.5" thickBot="1">
      <c r="A58" s="893"/>
      <c r="B58" s="893"/>
      <c r="C58" s="893"/>
      <c r="D58" s="893"/>
      <c r="E58" s="892"/>
      <c r="F58" s="892"/>
      <c r="G58" s="892"/>
      <c r="H58" s="892"/>
      <c r="I58" s="893"/>
      <c r="J58" s="892"/>
      <c r="K58" s="892"/>
      <c r="L58" s="892"/>
      <c r="M58" s="892"/>
      <c r="N58" s="892"/>
      <c r="O58" s="892"/>
      <c r="P58" s="892"/>
      <c r="R58" s="540"/>
    </row>
    <row r="59" spans="1:18" ht="13.5" thickBot="1">
      <c r="A59" s="893" t="s">
        <v>1133</v>
      </c>
      <c r="B59" s="1097">
        <v>44063</v>
      </c>
      <c r="C59" s="1096"/>
      <c r="D59" s="894"/>
      <c r="E59" s="892"/>
      <c r="F59" s="892"/>
      <c r="G59" s="892"/>
      <c r="H59" s="892"/>
      <c r="I59" s="892"/>
      <c r="J59" s="892"/>
      <c r="K59" s="892"/>
      <c r="L59" s="892"/>
      <c r="M59" s="892"/>
      <c r="N59" s="892"/>
      <c r="O59" s="892"/>
      <c r="P59" s="892"/>
      <c r="R59" s="540"/>
    </row>
    <row r="60" spans="1:18">
      <c r="A60" s="566"/>
      <c r="B60" s="566"/>
      <c r="C60" s="566"/>
      <c r="D60" s="566"/>
      <c r="E60" s="566"/>
      <c r="F60" s="566"/>
      <c r="G60" s="566"/>
      <c r="H60" s="566"/>
      <c r="I60" s="566"/>
      <c r="J60" s="566"/>
      <c r="K60" s="566"/>
      <c r="L60" s="566"/>
      <c r="M60" s="566"/>
      <c r="N60" s="566"/>
      <c r="O60" s="566"/>
      <c r="P60" s="566"/>
      <c r="R60" s="540"/>
    </row>
    <row r="61" spans="1:18">
      <c r="A61" s="566"/>
      <c r="B61" s="566"/>
      <c r="C61" s="566"/>
      <c r="D61" s="566"/>
      <c r="E61" s="566"/>
      <c r="F61" s="566"/>
      <c r="G61" s="566"/>
      <c r="H61" s="566"/>
      <c r="I61" s="566"/>
      <c r="J61" s="566"/>
      <c r="K61" s="566"/>
      <c r="L61" s="566"/>
      <c r="M61" s="566"/>
      <c r="N61" s="566"/>
      <c r="O61" s="566"/>
      <c r="P61" s="566"/>
      <c r="R61" s="540"/>
    </row>
    <row r="62" spans="1:18">
      <c r="A62" s="566"/>
      <c r="B62" s="566"/>
      <c r="C62" s="566"/>
      <c r="D62" s="566"/>
      <c r="E62" s="566"/>
      <c r="F62" s="566"/>
      <c r="G62" s="566"/>
      <c r="H62" s="566"/>
      <c r="I62" s="566"/>
      <c r="J62" s="566"/>
      <c r="K62" s="566"/>
      <c r="L62" s="566"/>
      <c r="M62" s="566"/>
      <c r="N62" s="566"/>
      <c r="O62" s="566"/>
      <c r="P62" s="566"/>
      <c r="R62" s="540"/>
    </row>
    <row r="63" spans="1:18">
      <c r="A63" s="566"/>
      <c r="B63" s="566"/>
      <c r="C63" s="566"/>
      <c r="D63" s="566"/>
      <c r="E63" s="566"/>
      <c r="F63" s="566"/>
      <c r="G63" s="566"/>
      <c r="H63" s="566"/>
      <c r="I63" s="566"/>
      <c r="J63" s="566"/>
      <c r="K63" s="566"/>
      <c r="L63" s="566"/>
      <c r="M63" s="566"/>
      <c r="N63" s="566"/>
      <c r="O63" s="566"/>
      <c r="P63" s="566"/>
      <c r="R63" s="540"/>
    </row>
    <row r="64" spans="1:18">
      <c r="A64" s="566"/>
      <c r="B64" s="566"/>
      <c r="C64" s="566"/>
      <c r="D64" s="566"/>
      <c r="E64" s="566"/>
      <c r="F64" s="566"/>
      <c r="G64" s="566"/>
      <c r="H64" s="566"/>
      <c r="I64" s="566"/>
      <c r="J64" s="566"/>
      <c r="K64" s="566"/>
      <c r="L64" s="566"/>
      <c r="M64" s="566"/>
      <c r="N64" s="566"/>
      <c r="O64" s="566"/>
      <c r="P64" s="566"/>
    </row>
    <row r="65" spans="1:16">
      <c r="A65" s="566"/>
      <c r="B65" s="566"/>
      <c r="C65" s="566"/>
      <c r="D65" s="566"/>
      <c r="E65" s="566"/>
      <c r="F65" s="566"/>
      <c r="G65" s="566"/>
      <c r="H65" s="566"/>
      <c r="I65" s="566"/>
      <c r="J65" s="566"/>
      <c r="K65" s="566"/>
      <c r="L65" s="566"/>
      <c r="M65" s="566"/>
      <c r="N65" s="566"/>
      <c r="O65" s="566"/>
      <c r="P65" s="566"/>
    </row>
    <row r="66" spans="1:16">
      <c r="A66" s="566"/>
      <c r="B66" s="566"/>
      <c r="C66" s="566"/>
      <c r="D66" s="566"/>
      <c r="E66" s="566"/>
      <c r="F66" s="566"/>
      <c r="G66" s="566"/>
      <c r="H66" s="566"/>
      <c r="I66" s="566"/>
      <c r="J66" s="566"/>
      <c r="K66" s="566"/>
      <c r="L66" s="566"/>
      <c r="M66" s="566"/>
      <c r="N66" s="566"/>
      <c r="O66" s="566"/>
      <c r="P66" s="566"/>
    </row>
    <row r="67" spans="1:16">
      <c r="A67" s="566"/>
      <c r="B67" s="566"/>
      <c r="C67" s="566"/>
      <c r="D67" s="566"/>
      <c r="E67" s="566"/>
      <c r="F67" s="566"/>
      <c r="G67" s="566"/>
      <c r="H67" s="566"/>
      <c r="I67" s="566"/>
      <c r="J67" s="566"/>
      <c r="K67" s="566"/>
      <c r="L67" s="566"/>
      <c r="M67" s="566"/>
      <c r="N67" s="566"/>
      <c r="O67" s="566"/>
      <c r="P67" s="566"/>
    </row>
    <row r="68" spans="1:16">
      <c r="A68" s="566"/>
      <c r="B68" s="566"/>
      <c r="C68" s="566"/>
      <c r="D68" s="566"/>
      <c r="E68" s="566"/>
      <c r="F68" s="566"/>
      <c r="G68" s="566"/>
      <c r="H68" s="566"/>
      <c r="I68" s="566"/>
      <c r="J68" s="566"/>
      <c r="K68" s="566"/>
      <c r="L68" s="566"/>
      <c r="M68" s="566"/>
      <c r="N68" s="566"/>
      <c r="O68" s="566"/>
      <c r="P68" s="566"/>
    </row>
    <row r="69" spans="1:16">
      <c r="A69" s="566"/>
      <c r="B69" s="566"/>
      <c r="C69" s="566"/>
      <c r="D69" s="566"/>
      <c r="E69" s="566"/>
      <c r="F69" s="566"/>
      <c r="G69" s="566"/>
      <c r="H69" s="566"/>
      <c r="I69" s="566"/>
      <c r="J69" s="566"/>
      <c r="K69" s="566"/>
      <c r="L69" s="566"/>
      <c r="M69" s="566"/>
      <c r="N69" s="566"/>
      <c r="O69" s="566"/>
      <c r="P69" s="566"/>
    </row>
    <row r="70" spans="1:16">
      <c r="A70" s="566"/>
      <c r="B70" s="566"/>
      <c r="C70" s="566"/>
      <c r="D70" s="566"/>
      <c r="E70" s="566"/>
      <c r="F70" s="566"/>
      <c r="G70" s="566"/>
      <c r="H70" s="566"/>
      <c r="I70" s="566"/>
      <c r="J70" s="566"/>
      <c r="K70" s="566"/>
      <c r="L70" s="566"/>
      <c r="M70" s="566"/>
      <c r="N70" s="566"/>
      <c r="O70" s="566"/>
      <c r="P70" s="566"/>
    </row>
  </sheetData>
  <mergeCells count="26">
    <mergeCell ref="A52:B52"/>
    <mergeCell ref="A54:J54"/>
    <mergeCell ref="B57:J57"/>
    <mergeCell ref="B59:C59"/>
    <mergeCell ref="K10:L10"/>
    <mergeCell ref="N9:Q9"/>
    <mergeCell ref="A10:A11"/>
    <mergeCell ref="B10:B11"/>
    <mergeCell ref="C10:C11"/>
    <mergeCell ref="D10:D11"/>
    <mergeCell ref="E10:E11"/>
    <mergeCell ref="F10:F11"/>
    <mergeCell ref="G10:G11"/>
    <mergeCell ref="H10:H11"/>
    <mergeCell ref="J10:J11"/>
    <mergeCell ref="M10:M11"/>
    <mergeCell ref="N10:N11"/>
    <mergeCell ref="O10:O11"/>
    <mergeCell ref="P10:P11"/>
    <mergeCell ref="Q10:Q11"/>
    <mergeCell ref="A5:B5"/>
    <mergeCell ref="C5:J5"/>
    <mergeCell ref="A7:B7"/>
    <mergeCell ref="B9:C9"/>
    <mergeCell ref="E9:H9"/>
    <mergeCell ref="J9:K9"/>
  </mergeCells>
  <pageMargins left="0.11811023622047245" right="0.11811023622047245" top="0" bottom="0.15748031496062992" header="0.31496062992125984" footer="0.31496062992125984"/>
  <pageSetup scale="75" orientation="portrait" horizontalDpi="4294967293" verticalDpi="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7296-9DDA-43BD-A0E1-C594EDDE681D}">
  <sheetPr>
    <tabColor rgb="FFFF0000"/>
  </sheetPr>
  <dimension ref="A1:N69"/>
  <sheetViews>
    <sheetView view="pageBreakPreview" zoomScale="84" zoomScaleNormal="100" zoomScaleSheetLayoutView="84" workbookViewId="0">
      <selection activeCell="A3" sqref="A3:J3"/>
    </sheetView>
  </sheetViews>
  <sheetFormatPr baseColWidth="10" defaultRowHeight="12.75"/>
  <cols>
    <col min="4" max="4" width="45.140625" customWidth="1"/>
    <col min="5" max="5" width="18.42578125" customWidth="1"/>
    <col min="7" max="7" width="13" customWidth="1"/>
    <col min="10" max="10" width="15.5703125" customWidth="1"/>
  </cols>
  <sheetData>
    <row r="1" spans="1:11" ht="15.75">
      <c r="A1" s="730"/>
      <c r="B1" s="10"/>
      <c r="C1" s="10"/>
      <c r="D1" s="10"/>
      <c r="E1" s="10"/>
      <c r="F1" s="10"/>
      <c r="G1" s="10"/>
      <c r="H1" s="10"/>
      <c r="I1" s="10"/>
      <c r="J1" s="994">
        <v>9</v>
      </c>
    </row>
    <row r="2" spans="1:11">
      <c r="A2" s="1016" t="s">
        <v>189</v>
      </c>
      <c r="B2" s="1016"/>
      <c r="C2" s="1016"/>
      <c r="D2" s="1016"/>
      <c r="E2" s="1016"/>
      <c r="F2" s="1016"/>
      <c r="G2" s="1016"/>
      <c r="H2" s="1016"/>
      <c r="I2" s="1016"/>
      <c r="J2" s="1016"/>
    </row>
    <row r="3" spans="1:11">
      <c r="A3" s="1016" t="s">
        <v>1409</v>
      </c>
      <c r="B3" s="1016"/>
      <c r="C3" s="1016"/>
      <c r="D3" s="1016"/>
      <c r="E3" s="1016"/>
      <c r="F3" s="1016"/>
      <c r="G3" s="1016"/>
      <c r="H3" s="1016"/>
      <c r="I3" s="1016"/>
      <c r="J3" s="1016"/>
    </row>
    <row r="4" spans="1:11">
      <c r="A4" s="1016" t="s">
        <v>42</v>
      </c>
      <c r="B4" s="1016"/>
      <c r="C4" s="1016"/>
      <c r="D4" s="1016"/>
      <c r="E4" s="1016"/>
      <c r="F4" s="1016"/>
      <c r="G4" s="1016"/>
      <c r="H4" s="1016"/>
      <c r="I4" s="1016"/>
      <c r="J4" s="1016"/>
    </row>
    <row r="5" spans="1:11">
      <c r="A5" s="1016" t="s">
        <v>43</v>
      </c>
      <c r="B5" s="1016"/>
      <c r="C5" s="1016"/>
      <c r="D5" s="1016"/>
      <c r="E5" s="1016"/>
      <c r="F5" s="1016"/>
      <c r="G5" s="1016"/>
      <c r="H5" s="1016"/>
      <c r="I5" s="1016"/>
      <c r="J5" s="1016"/>
    </row>
    <row r="6" spans="1:11">
      <c r="A6" s="730"/>
      <c r="B6" s="11"/>
      <c r="C6" s="11"/>
      <c r="D6" s="11"/>
      <c r="E6" s="11"/>
      <c r="F6" s="11"/>
      <c r="G6" s="11"/>
      <c r="H6" s="11"/>
      <c r="I6" s="11"/>
      <c r="J6" s="11"/>
    </row>
    <row r="7" spans="1:11" ht="12.75" customHeight="1">
      <c r="A7" s="1059" t="s">
        <v>44</v>
      </c>
      <c r="B7" s="14" t="s">
        <v>45</v>
      </c>
      <c r="C7" s="15"/>
      <c r="D7" s="16"/>
      <c r="E7" s="17" t="s">
        <v>46</v>
      </c>
      <c r="F7" s="17" t="s">
        <v>47</v>
      </c>
      <c r="G7" s="14" t="s">
        <v>48</v>
      </c>
      <c r="H7" s="17" t="s">
        <v>45</v>
      </c>
      <c r="I7" s="14" t="s">
        <v>49</v>
      </c>
      <c r="J7" s="17" t="s">
        <v>953</v>
      </c>
    </row>
    <row r="8" spans="1:11">
      <c r="A8" s="1112"/>
      <c r="B8" s="139" t="s">
        <v>50</v>
      </c>
      <c r="C8" s="19" t="s">
        <v>51</v>
      </c>
      <c r="D8" s="20" t="s">
        <v>52</v>
      </c>
      <c r="E8" s="21" t="s">
        <v>53</v>
      </c>
      <c r="F8" s="21" t="s">
        <v>54</v>
      </c>
      <c r="G8" s="139" t="s">
        <v>53</v>
      </c>
      <c r="H8" s="21" t="s">
        <v>55</v>
      </c>
      <c r="I8" s="139">
        <v>0</v>
      </c>
      <c r="J8" s="21" t="s">
        <v>56</v>
      </c>
    </row>
    <row r="9" spans="1:11">
      <c r="A9" s="1112"/>
      <c r="B9" s="139"/>
      <c r="C9" s="20" t="s">
        <v>57</v>
      </c>
      <c r="D9" s="20" t="s">
        <v>58</v>
      </c>
      <c r="E9" s="21" t="s">
        <v>50</v>
      </c>
      <c r="F9" s="21" t="s">
        <v>53</v>
      </c>
      <c r="G9" s="139" t="s">
        <v>59</v>
      </c>
      <c r="H9" s="21"/>
      <c r="I9" s="139" t="s">
        <v>60</v>
      </c>
      <c r="J9" s="21" t="s">
        <v>61</v>
      </c>
    </row>
    <row r="10" spans="1:11">
      <c r="A10" s="1113"/>
      <c r="B10" s="22"/>
      <c r="C10" s="23"/>
      <c r="D10" s="24"/>
      <c r="E10" s="25"/>
      <c r="F10" s="26" t="s">
        <v>62</v>
      </c>
      <c r="G10" s="22"/>
      <c r="H10" s="25"/>
      <c r="I10" s="22"/>
      <c r="J10" s="21"/>
    </row>
    <row r="11" spans="1:11">
      <c r="A11" s="27"/>
      <c r="B11" s="28"/>
      <c r="C11" s="29"/>
      <c r="D11" s="28"/>
      <c r="E11" s="28"/>
      <c r="F11" s="28"/>
      <c r="G11" s="30"/>
      <c r="H11" s="31"/>
      <c r="I11" s="31"/>
      <c r="J11" s="32"/>
    </row>
    <row r="12" spans="1:11">
      <c r="A12" s="33"/>
      <c r="B12" s="11"/>
      <c r="C12" s="895"/>
      <c r="D12" s="11"/>
      <c r="E12" s="11"/>
      <c r="F12" s="349"/>
      <c r="G12" s="349"/>
      <c r="H12" s="698"/>
      <c r="I12" s="611"/>
      <c r="J12" s="38"/>
    </row>
    <row r="13" spans="1:11">
      <c r="A13" s="896"/>
      <c r="B13" s="897"/>
      <c r="C13" s="898"/>
      <c r="D13" s="899" t="s">
        <v>63</v>
      </c>
      <c r="E13" s="897"/>
      <c r="F13" s="897"/>
      <c r="G13" s="900"/>
      <c r="H13" s="901"/>
      <c r="I13" s="901"/>
      <c r="J13" s="902"/>
    </row>
    <row r="14" spans="1:11">
      <c r="A14" s="903"/>
      <c r="B14" s="897"/>
      <c r="C14" s="898"/>
      <c r="D14" s="897"/>
      <c r="E14" s="897"/>
      <c r="F14" s="897"/>
      <c r="G14" s="900"/>
      <c r="H14" s="901"/>
      <c r="I14" s="901"/>
      <c r="J14" s="904"/>
      <c r="K14" s="490"/>
    </row>
    <row r="15" spans="1:11">
      <c r="A15" s="903">
        <v>1</v>
      </c>
      <c r="B15" s="901" t="s">
        <v>64</v>
      </c>
      <c r="C15" s="905" t="s">
        <v>65</v>
      </c>
      <c r="D15" s="897" t="s">
        <v>66</v>
      </c>
      <c r="E15" s="900">
        <v>2027804.913253505</v>
      </c>
      <c r="F15" s="900">
        <v>202780.49132535051</v>
      </c>
      <c r="G15" s="900">
        <v>2230585.4045788557</v>
      </c>
      <c r="H15" s="901" t="s">
        <v>64</v>
      </c>
      <c r="I15" s="901">
        <v>12</v>
      </c>
      <c r="J15" s="904">
        <v>26767024.854946271</v>
      </c>
      <c r="K15">
        <v>0</v>
      </c>
    </row>
    <row r="16" spans="1:11">
      <c r="A16" s="903">
        <v>1</v>
      </c>
      <c r="B16" s="901" t="s">
        <v>64</v>
      </c>
      <c r="C16" s="898" t="s">
        <v>65</v>
      </c>
      <c r="D16" s="897" t="s">
        <v>1004</v>
      </c>
      <c r="E16" s="900">
        <v>1784468.3236630848</v>
      </c>
      <c r="F16" s="900">
        <v>0</v>
      </c>
      <c r="G16" s="900">
        <v>1784468.3236630848</v>
      </c>
      <c r="H16" s="901" t="s">
        <v>64</v>
      </c>
      <c r="I16" s="901">
        <v>12</v>
      </c>
      <c r="J16" s="904">
        <v>21413619.883957017</v>
      </c>
    </row>
    <row r="17" spans="1:14">
      <c r="A17" s="903">
        <v>1</v>
      </c>
      <c r="B17" s="906">
        <v>107</v>
      </c>
      <c r="C17" s="898" t="s">
        <v>65</v>
      </c>
      <c r="D17" s="897" t="s">
        <v>68</v>
      </c>
      <c r="E17" s="900">
        <v>681822.55489378492</v>
      </c>
      <c r="F17" s="900">
        <v>0</v>
      </c>
      <c r="G17" s="900">
        <v>681822.55489378492</v>
      </c>
      <c r="H17" s="901">
        <v>108</v>
      </c>
      <c r="I17" s="901">
        <v>12</v>
      </c>
      <c r="J17" s="904">
        <v>8181870.6587254191</v>
      </c>
    </row>
    <row r="18" spans="1:14">
      <c r="A18" s="903">
        <v>1</v>
      </c>
      <c r="B18" s="906">
        <v>107</v>
      </c>
      <c r="C18" s="905" t="s">
        <v>65</v>
      </c>
      <c r="D18" s="897" t="s">
        <v>1366</v>
      </c>
      <c r="E18" s="900">
        <v>681822.55489378492</v>
      </c>
      <c r="F18" s="900">
        <v>0</v>
      </c>
      <c r="G18" s="900">
        <v>681822.55489378492</v>
      </c>
      <c r="H18" s="901"/>
      <c r="I18" s="901">
        <v>12</v>
      </c>
      <c r="J18" s="904">
        <v>8181870.6587254191</v>
      </c>
    </row>
    <row r="19" spans="1:14">
      <c r="A19" s="903">
        <v>1</v>
      </c>
      <c r="B19" s="906">
        <v>106</v>
      </c>
      <c r="C19" s="905" t="s">
        <v>65</v>
      </c>
      <c r="D19" s="897" t="s">
        <v>69</v>
      </c>
      <c r="E19" s="900">
        <v>467435.53956588422</v>
      </c>
      <c r="F19" s="900">
        <v>0</v>
      </c>
      <c r="G19" s="900">
        <v>467435.53956588422</v>
      </c>
      <c r="H19" s="901">
        <v>107</v>
      </c>
      <c r="I19" s="901">
        <v>12</v>
      </c>
      <c r="J19" s="904">
        <v>5609226.4747906104</v>
      </c>
    </row>
    <row r="20" spans="1:14">
      <c r="A20" s="903">
        <v>1</v>
      </c>
      <c r="B20" s="906">
        <v>105</v>
      </c>
      <c r="C20" s="905" t="s">
        <v>65</v>
      </c>
      <c r="D20" s="897" t="s">
        <v>70</v>
      </c>
      <c r="E20" s="900">
        <v>681822.55489378492</v>
      </c>
      <c r="F20" s="900">
        <v>0</v>
      </c>
      <c r="G20" s="900">
        <v>681822.55489378492</v>
      </c>
      <c r="H20" s="901">
        <v>106</v>
      </c>
      <c r="I20" s="901">
        <v>12</v>
      </c>
      <c r="J20" s="904">
        <v>8181870.6587254191</v>
      </c>
    </row>
    <row r="21" spans="1:14">
      <c r="A21" s="903">
        <v>1</v>
      </c>
      <c r="B21" s="906">
        <v>104</v>
      </c>
      <c r="C21" s="905" t="s">
        <v>65</v>
      </c>
      <c r="D21" s="897" t="s">
        <v>1367</v>
      </c>
      <c r="E21" s="907">
        <v>681822.55489378492</v>
      </c>
      <c r="F21" s="900">
        <v>0</v>
      </c>
      <c r="G21" s="900">
        <v>681822.55489378492</v>
      </c>
      <c r="H21" s="901">
        <v>105</v>
      </c>
      <c r="I21" s="901">
        <v>12</v>
      </c>
      <c r="J21" s="904">
        <v>8181870.6587254191</v>
      </c>
    </row>
    <row r="22" spans="1:14">
      <c r="A22" s="903">
        <v>1</v>
      </c>
      <c r="B22" s="906">
        <v>104</v>
      </c>
      <c r="C22" s="905" t="s">
        <v>65</v>
      </c>
      <c r="D22" s="897" t="s">
        <v>338</v>
      </c>
      <c r="E22" s="907">
        <v>681822.55489378492</v>
      </c>
      <c r="F22" s="900">
        <v>0</v>
      </c>
      <c r="G22" s="900">
        <v>681822.55489378492</v>
      </c>
      <c r="H22" s="901">
        <v>105</v>
      </c>
      <c r="I22" s="901">
        <v>12</v>
      </c>
      <c r="J22" s="904">
        <v>8181870.6587254191</v>
      </c>
    </row>
    <row r="23" spans="1:14">
      <c r="A23" s="903">
        <v>1</v>
      </c>
      <c r="B23" s="906">
        <v>103</v>
      </c>
      <c r="C23" s="905" t="s">
        <v>65</v>
      </c>
      <c r="D23" s="897" t="s">
        <v>1368</v>
      </c>
      <c r="E23" s="900">
        <v>570060.05575048155</v>
      </c>
      <c r="F23" s="900">
        <v>0</v>
      </c>
      <c r="G23" s="900">
        <v>570060.05575048155</v>
      </c>
      <c r="H23" s="901">
        <v>104</v>
      </c>
      <c r="I23" s="901">
        <v>12</v>
      </c>
      <c r="J23" s="904">
        <v>6840720.6690057786</v>
      </c>
    </row>
    <row r="24" spans="1:14">
      <c r="A24" s="903">
        <v>2</v>
      </c>
      <c r="B24" s="906">
        <v>102</v>
      </c>
      <c r="C24" s="905" t="s">
        <v>65</v>
      </c>
      <c r="D24" s="897" t="s">
        <v>1369</v>
      </c>
      <c r="E24" s="900">
        <v>729017.17918598058</v>
      </c>
      <c r="F24" s="900">
        <v>0</v>
      </c>
      <c r="G24" s="900">
        <v>729017.17918598058</v>
      </c>
      <c r="H24" s="901">
        <v>103</v>
      </c>
      <c r="I24" s="901">
        <v>12</v>
      </c>
      <c r="J24" s="904">
        <v>8748206.1502317674</v>
      </c>
    </row>
    <row r="25" spans="1:14">
      <c r="A25" s="903">
        <v>1</v>
      </c>
      <c r="B25" s="906">
        <v>102</v>
      </c>
      <c r="C25" s="905" t="s">
        <v>65</v>
      </c>
      <c r="D25" s="897" t="s">
        <v>501</v>
      </c>
      <c r="E25" s="900">
        <v>570060.05575048155</v>
      </c>
      <c r="F25" s="900">
        <v>0</v>
      </c>
      <c r="G25" s="900">
        <v>570060.05575048155</v>
      </c>
      <c r="H25" s="901"/>
      <c r="I25" s="901">
        <v>12</v>
      </c>
      <c r="J25" s="904">
        <v>6840720.6690057786</v>
      </c>
    </row>
    <row r="26" spans="1:14">
      <c r="A26" s="903">
        <v>1</v>
      </c>
      <c r="B26" s="906">
        <v>102</v>
      </c>
      <c r="C26" s="905" t="s">
        <v>65</v>
      </c>
      <c r="D26" s="897" t="s">
        <v>1152</v>
      </c>
      <c r="E26" s="900">
        <v>570060.05575048155</v>
      </c>
      <c r="F26" s="900">
        <v>0</v>
      </c>
      <c r="G26" s="900">
        <v>570060.05575048155</v>
      </c>
      <c r="H26" s="901"/>
      <c r="I26" s="901">
        <v>12</v>
      </c>
      <c r="J26" s="904">
        <v>6840720.6690057786</v>
      </c>
      <c r="K26" s="699"/>
      <c r="L26" s="700"/>
    </row>
    <row r="27" spans="1:14">
      <c r="A27" s="903">
        <v>1</v>
      </c>
      <c r="B27" s="906">
        <v>101</v>
      </c>
      <c r="C27" s="905" t="s">
        <v>65</v>
      </c>
      <c r="D27" s="897" t="s">
        <v>1052</v>
      </c>
      <c r="E27" s="900">
        <v>325249.91210387426</v>
      </c>
      <c r="F27" s="900">
        <v>0</v>
      </c>
      <c r="G27" s="900">
        <v>325249.91210387426</v>
      </c>
      <c r="H27" s="901"/>
      <c r="I27" s="901">
        <v>12</v>
      </c>
      <c r="J27" s="904">
        <v>3902998.9452464911</v>
      </c>
      <c r="K27" s="699">
        <f>+E13/30*6</f>
        <v>0</v>
      </c>
      <c r="L27" s="700">
        <f>+E14/30*I14</f>
        <v>0</v>
      </c>
      <c r="M27">
        <f>+E15/30*2</f>
        <v>135186.99421690035</v>
      </c>
      <c r="N27">
        <f>+M27*3</f>
        <v>405560.98265070107</v>
      </c>
    </row>
    <row r="28" spans="1:14">
      <c r="A28" s="903">
        <v>3</v>
      </c>
      <c r="B28" s="906">
        <v>102</v>
      </c>
      <c r="C28" s="905" t="s">
        <v>65</v>
      </c>
      <c r="D28" s="897" t="s">
        <v>1370</v>
      </c>
      <c r="E28" s="900">
        <v>1093525.8753034992</v>
      </c>
      <c r="F28" s="900">
        <v>0</v>
      </c>
      <c r="G28" s="900">
        <v>1093525.8753034992</v>
      </c>
      <c r="H28" s="901"/>
      <c r="I28" s="901">
        <v>12</v>
      </c>
      <c r="J28" s="904">
        <v>13122310.503641989</v>
      </c>
      <c r="K28" s="699"/>
      <c r="L28" s="700"/>
    </row>
    <row r="29" spans="1:14">
      <c r="A29" s="903">
        <v>1</v>
      </c>
      <c r="B29" s="906">
        <v>102</v>
      </c>
      <c r="C29" s="905" t="s">
        <v>65</v>
      </c>
      <c r="D29" s="897" t="s">
        <v>1136</v>
      </c>
      <c r="E29" s="900">
        <v>467435.53956588422</v>
      </c>
      <c r="F29" s="900">
        <v>0</v>
      </c>
      <c r="G29" s="900">
        <v>467435.53956588422</v>
      </c>
      <c r="H29" s="901"/>
      <c r="I29" s="901">
        <v>12</v>
      </c>
      <c r="J29" s="904">
        <v>5609226.4747906104</v>
      </c>
      <c r="K29" s="699"/>
      <c r="L29" s="700"/>
    </row>
    <row r="30" spans="1:14">
      <c r="A30" s="903">
        <v>1</v>
      </c>
      <c r="B30" s="906">
        <v>102</v>
      </c>
      <c r="C30" s="905" t="s">
        <v>65</v>
      </c>
      <c r="D30" s="897" t="s">
        <v>1137</v>
      </c>
      <c r="E30" s="900">
        <v>364508.69611751859</v>
      </c>
      <c r="F30" s="900">
        <v>0</v>
      </c>
      <c r="G30" s="900">
        <v>364508.69611751859</v>
      </c>
      <c r="H30" s="901"/>
      <c r="I30" s="901">
        <v>12</v>
      </c>
      <c r="J30" s="904">
        <v>4374104.3534102235</v>
      </c>
    </row>
    <row r="31" spans="1:14">
      <c r="A31" s="903">
        <v>1</v>
      </c>
      <c r="B31" s="906">
        <v>102</v>
      </c>
      <c r="C31" s="905" t="s">
        <v>65</v>
      </c>
      <c r="D31" s="897" t="s">
        <v>1371</v>
      </c>
      <c r="E31" s="900">
        <v>358975.79081271082</v>
      </c>
      <c r="F31" s="900">
        <v>0</v>
      </c>
      <c r="G31" s="900">
        <v>358975.79081271082</v>
      </c>
      <c r="H31" s="901"/>
      <c r="I31" s="901">
        <v>12</v>
      </c>
      <c r="J31" s="904">
        <v>4307709.4897525301</v>
      </c>
    </row>
    <row r="32" spans="1:14">
      <c r="A32" s="903">
        <v>5</v>
      </c>
      <c r="B32" s="906">
        <v>100</v>
      </c>
      <c r="C32" s="905" t="s">
        <v>65</v>
      </c>
      <c r="D32" s="897" t="s">
        <v>1173</v>
      </c>
      <c r="E32" s="900">
        <v>1626249.5605193712</v>
      </c>
      <c r="F32" s="900">
        <v>0</v>
      </c>
      <c r="G32" s="900">
        <v>1626249.5605193712</v>
      </c>
      <c r="H32" s="901"/>
      <c r="I32" s="901">
        <v>12</v>
      </c>
      <c r="J32" s="904">
        <v>19514994.726232454</v>
      </c>
    </row>
    <row r="33" spans="1:10">
      <c r="A33" s="903">
        <v>1</v>
      </c>
      <c r="B33" s="906">
        <v>102</v>
      </c>
      <c r="C33" s="908" t="s">
        <v>65</v>
      </c>
      <c r="D33" s="897" t="s">
        <v>123</v>
      </c>
      <c r="E33" s="900">
        <v>358975.79081271082</v>
      </c>
      <c r="F33" s="900">
        <v>0</v>
      </c>
      <c r="G33" s="900">
        <v>358975.79081271082</v>
      </c>
      <c r="H33" s="901"/>
      <c r="I33" s="901">
        <v>12</v>
      </c>
      <c r="J33" s="904">
        <v>4307709.4897525301</v>
      </c>
    </row>
    <row r="34" spans="1:10">
      <c r="A34" s="903">
        <v>1</v>
      </c>
      <c r="B34" s="906">
        <v>102</v>
      </c>
      <c r="C34" s="908" t="s">
        <v>65</v>
      </c>
      <c r="D34" s="897" t="s">
        <v>1372</v>
      </c>
      <c r="E34" s="900">
        <v>570060.05575048155</v>
      </c>
      <c r="F34" s="900">
        <v>0</v>
      </c>
      <c r="G34" s="900">
        <v>570060.05575048155</v>
      </c>
      <c r="H34" s="901"/>
      <c r="I34" s="901">
        <v>12</v>
      </c>
      <c r="J34" s="904">
        <v>6840720.6690057786</v>
      </c>
    </row>
    <row r="35" spans="1:10">
      <c r="A35" s="903">
        <v>1</v>
      </c>
      <c r="B35" s="906">
        <v>102</v>
      </c>
      <c r="C35" s="908" t="s">
        <v>65</v>
      </c>
      <c r="D35" s="897" t="s">
        <v>339</v>
      </c>
      <c r="E35" s="900">
        <v>570060.05575048155</v>
      </c>
      <c r="F35" s="900">
        <v>0</v>
      </c>
      <c r="G35" s="900">
        <v>570060.05575048155</v>
      </c>
      <c r="H35" s="901"/>
      <c r="I35" s="901">
        <v>12</v>
      </c>
      <c r="J35" s="904">
        <v>6840720.6690057786</v>
      </c>
    </row>
    <row r="36" spans="1:10">
      <c r="A36" s="903">
        <v>1</v>
      </c>
      <c r="B36" s="906">
        <v>102</v>
      </c>
      <c r="C36" s="908" t="s">
        <v>65</v>
      </c>
      <c r="D36" s="897" t="s">
        <v>340</v>
      </c>
      <c r="E36" s="900">
        <v>364508.69611751859</v>
      </c>
      <c r="F36" s="900">
        <v>0</v>
      </c>
      <c r="G36" s="900">
        <v>364508.69611751859</v>
      </c>
      <c r="H36" s="901"/>
      <c r="I36" s="901">
        <v>12</v>
      </c>
      <c r="J36" s="904">
        <v>4374104.3534102235</v>
      </c>
    </row>
    <row r="37" spans="1:10">
      <c r="A37" s="903">
        <v>1</v>
      </c>
      <c r="B37" s="906">
        <v>102</v>
      </c>
      <c r="C37" s="908" t="s">
        <v>65</v>
      </c>
      <c r="D37" s="897" t="s">
        <v>1141</v>
      </c>
      <c r="E37" s="900">
        <v>681822.55489378492</v>
      </c>
      <c r="F37" s="900">
        <v>0</v>
      </c>
      <c r="G37" s="900">
        <v>681822.55489378492</v>
      </c>
      <c r="H37" s="901"/>
      <c r="I37" s="901">
        <v>12</v>
      </c>
      <c r="J37" s="904">
        <v>8181870.6587254191</v>
      </c>
    </row>
    <row r="38" spans="1:10">
      <c r="A38" s="903">
        <v>1</v>
      </c>
      <c r="B38" s="906">
        <v>102</v>
      </c>
      <c r="C38" s="908" t="s">
        <v>65</v>
      </c>
      <c r="D38" s="897" t="s">
        <v>1373</v>
      </c>
      <c r="E38" s="900">
        <v>364508.69611751859</v>
      </c>
      <c r="F38" s="900">
        <v>0</v>
      </c>
      <c r="G38" s="900">
        <v>364508.69611751859</v>
      </c>
      <c r="H38" s="901"/>
      <c r="I38" s="901">
        <v>12</v>
      </c>
      <c r="J38" s="904">
        <v>4374104.3534102235</v>
      </c>
    </row>
    <row r="39" spans="1:10">
      <c r="A39" s="903">
        <v>1</v>
      </c>
      <c r="B39" s="906">
        <v>102</v>
      </c>
      <c r="C39" s="898" t="s">
        <v>65</v>
      </c>
      <c r="D39" s="897" t="s">
        <v>1374</v>
      </c>
      <c r="E39" s="900">
        <v>570060.05575048155</v>
      </c>
      <c r="F39" s="900">
        <v>0</v>
      </c>
      <c r="G39" s="900">
        <v>570060.05575048155</v>
      </c>
      <c r="H39" s="901"/>
      <c r="I39" s="901">
        <v>12</v>
      </c>
      <c r="J39" s="904">
        <v>6840720.6690057786</v>
      </c>
    </row>
    <row r="40" spans="1:10">
      <c r="A40" s="903">
        <v>2</v>
      </c>
      <c r="B40" s="906">
        <v>102</v>
      </c>
      <c r="C40" s="898" t="s">
        <v>65</v>
      </c>
      <c r="D40" s="897" t="s">
        <v>1375</v>
      </c>
      <c r="E40" s="900">
        <v>729017.39223503717</v>
      </c>
      <c r="F40" s="900">
        <v>0</v>
      </c>
      <c r="G40" s="900">
        <v>729017.39223503717</v>
      </c>
      <c r="H40" s="901"/>
      <c r="I40" s="901">
        <v>12</v>
      </c>
      <c r="J40" s="904">
        <v>8748208.706820447</v>
      </c>
    </row>
    <row r="41" spans="1:10">
      <c r="A41" s="903">
        <v>2</v>
      </c>
      <c r="B41" s="906">
        <v>102</v>
      </c>
      <c r="C41" s="898" t="s">
        <v>65</v>
      </c>
      <c r="D41" s="897" t="s">
        <v>1376</v>
      </c>
      <c r="E41" s="900">
        <v>842727.17339999997</v>
      </c>
      <c r="F41" s="900">
        <v>0</v>
      </c>
      <c r="G41" s="900">
        <v>842727.17339999997</v>
      </c>
      <c r="H41" s="901"/>
      <c r="I41" s="901">
        <v>12</v>
      </c>
      <c r="J41" s="904">
        <v>10112726.080800001</v>
      </c>
    </row>
    <row r="42" spans="1:10" ht="13.5" thickBot="1">
      <c r="A42" s="909"/>
      <c r="B42" s="901"/>
      <c r="C42" s="905"/>
      <c r="D42" s="897"/>
      <c r="E42" s="900"/>
      <c r="F42" s="900"/>
      <c r="G42" s="900"/>
      <c r="H42" s="901"/>
      <c r="I42" s="901"/>
      <c r="J42" s="902"/>
    </row>
    <row r="43" spans="1:10" ht="13.5" thickTop="1">
      <c r="A43" s="896">
        <v>36</v>
      </c>
      <c r="B43" s="901"/>
      <c r="C43" s="897"/>
      <c r="D43" s="897"/>
      <c r="E43" s="899" t="s">
        <v>71</v>
      </c>
      <c r="F43" s="897"/>
      <c r="G43" s="900"/>
      <c r="H43" s="900"/>
      <c r="I43" s="897"/>
      <c r="J43" s="910">
        <v>235421822.80758056</v>
      </c>
    </row>
    <row r="44" spans="1:10">
      <c r="A44" s="45"/>
      <c r="B44" s="11"/>
      <c r="C44" s="11"/>
      <c r="D44" s="11"/>
      <c r="E44" s="47"/>
      <c r="F44" s="11"/>
      <c r="G44" s="349"/>
      <c r="H44" s="349"/>
      <c r="I44" s="11"/>
      <c r="J44" s="46"/>
    </row>
    <row r="45" spans="1:10">
      <c r="A45" s="45"/>
      <c r="B45" s="11"/>
      <c r="C45" s="11"/>
      <c r="D45" s="47"/>
      <c r="E45" s="47"/>
      <c r="F45" s="11"/>
      <c r="G45" s="349"/>
      <c r="H45" s="349"/>
      <c r="I45" s="11"/>
      <c r="J45" s="46"/>
    </row>
    <row r="46" spans="1:10">
      <c r="A46" s="45"/>
      <c r="B46" s="11"/>
      <c r="C46" s="11"/>
      <c r="D46" s="47" t="s">
        <v>1080</v>
      </c>
      <c r="E46" s="47"/>
      <c r="F46" s="11"/>
      <c r="G46" s="349"/>
      <c r="H46" s="349"/>
      <c r="I46" s="11"/>
      <c r="J46" s="46"/>
    </row>
    <row r="47" spans="1:10">
      <c r="A47" s="33"/>
      <c r="B47" s="11"/>
      <c r="C47" s="11"/>
      <c r="D47" s="11"/>
      <c r="E47" s="349"/>
      <c r="F47" s="349"/>
      <c r="G47" s="349"/>
      <c r="H47" s="611"/>
      <c r="I47" s="611"/>
      <c r="J47" s="38"/>
    </row>
    <row r="48" spans="1:10">
      <c r="A48" s="33">
        <v>5</v>
      </c>
      <c r="B48" s="11">
        <v>102</v>
      </c>
      <c r="C48" s="11">
        <v>8</v>
      </c>
      <c r="D48" s="11" t="s">
        <v>1170</v>
      </c>
      <c r="E48" s="349">
        <f>+[10]General!$O$67</f>
        <v>325249.91210387426</v>
      </c>
      <c r="F48" s="349">
        <v>0</v>
      </c>
      <c r="G48" s="349">
        <f>+E48</f>
        <v>325249.91210387426</v>
      </c>
      <c r="H48" s="611"/>
      <c r="I48" s="611">
        <v>12</v>
      </c>
      <c r="J48" s="38">
        <f>+A48*G48*I48</f>
        <v>19514994.726232454</v>
      </c>
    </row>
    <row r="49" spans="1:10">
      <c r="A49" s="33">
        <v>1</v>
      </c>
      <c r="B49" s="11">
        <v>102</v>
      </c>
      <c r="C49" s="11">
        <v>8</v>
      </c>
      <c r="D49" s="11" t="s">
        <v>1377</v>
      </c>
      <c r="E49" s="349">
        <f>+[10]General!$O$68</f>
        <v>364508.58959299029</v>
      </c>
      <c r="F49" s="349">
        <v>0</v>
      </c>
      <c r="G49" s="349">
        <f>+E49</f>
        <v>364508.58959299029</v>
      </c>
      <c r="H49" s="611"/>
      <c r="I49" s="611">
        <v>12</v>
      </c>
      <c r="J49" s="38">
        <f t="shared" ref="J49:J50" si="0">+A49*G49*I49</f>
        <v>4374103.0751158837</v>
      </c>
    </row>
    <row r="50" spans="1:10">
      <c r="A50" s="33">
        <v>1</v>
      </c>
      <c r="B50" s="11">
        <v>102</v>
      </c>
      <c r="C50" s="11">
        <v>8</v>
      </c>
      <c r="D50" s="11" t="s">
        <v>1373</v>
      </c>
      <c r="E50" s="349">
        <f>+[10]General!$O$69</f>
        <v>364508.69611751859</v>
      </c>
      <c r="F50" s="349">
        <v>0</v>
      </c>
      <c r="G50" s="349">
        <f>+E50</f>
        <v>364508.69611751859</v>
      </c>
      <c r="H50" s="611"/>
      <c r="I50" s="611">
        <v>12</v>
      </c>
      <c r="J50" s="38">
        <f t="shared" si="0"/>
        <v>4374104.3534102235</v>
      </c>
    </row>
    <row r="51" spans="1:10" ht="13.5" thickBot="1">
      <c r="A51" s="485"/>
      <c r="B51" s="11"/>
      <c r="C51" s="11"/>
      <c r="D51" s="11"/>
      <c r="E51" s="47"/>
      <c r="F51" s="11"/>
      <c r="G51" s="349"/>
      <c r="H51" s="349"/>
      <c r="I51" s="11"/>
      <c r="J51" s="46"/>
    </row>
    <row r="52" spans="1:10" ht="13.5" thickTop="1">
      <c r="A52" s="33">
        <f>SUM(A48:A51)</f>
        <v>7</v>
      </c>
      <c r="B52" s="11"/>
      <c r="C52" s="11"/>
      <c r="D52" s="11"/>
      <c r="E52" s="164"/>
      <c r="F52" s="11"/>
      <c r="G52" s="349"/>
      <c r="H52" s="349"/>
      <c r="I52" s="11"/>
      <c r="J52" s="46">
        <f>SUM(J48:J51)</f>
        <v>28263202.154758558</v>
      </c>
    </row>
    <row r="53" spans="1:10">
      <c r="A53" s="45"/>
      <c r="B53" s="11"/>
      <c r="C53" s="11"/>
      <c r="D53" s="11"/>
      <c r="E53" s="47"/>
      <c r="F53" s="11"/>
      <c r="G53" s="349"/>
      <c r="H53" s="349"/>
      <c r="I53" s="11"/>
      <c r="J53" s="46"/>
    </row>
    <row r="54" spans="1:10">
      <c r="A54" s="33"/>
      <c r="B54" s="11"/>
      <c r="C54" s="11"/>
      <c r="D54" s="11"/>
      <c r="E54" s="47"/>
      <c r="F54" s="11"/>
      <c r="G54" s="349"/>
      <c r="H54" s="349"/>
      <c r="I54" s="11"/>
      <c r="J54" s="38"/>
    </row>
    <row r="55" spans="1:10" ht="13.5" thickBot="1">
      <c r="A55" s="45"/>
      <c r="B55" s="48"/>
      <c r="C55" s="11"/>
      <c r="D55" s="11"/>
      <c r="E55" s="47"/>
      <c r="F55" s="11"/>
      <c r="G55" s="349"/>
      <c r="H55" s="349"/>
      <c r="I55" s="11"/>
      <c r="J55" s="253"/>
    </row>
    <row r="56" spans="1:10" ht="13.5" thickBot="1">
      <c r="A56" s="49">
        <f>+A43+A52</f>
        <v>43</v>
      </c>
      <c r="B56" s="50" t="s">
        <v>72</v>
      </c>
      <c r="C56" s="51"/>
      <c r="D56" s="51"/>
      <c r="E56" s="51"/>
      <c r="F56" s="51"/>
      <c r="G56" s="51"/>
      <c r="H56" s="51"/>
      <c r="I56" s="51"/>
      <c r="J56" s="52"/>
    </row>
    <row r="57" spans="1:10">
      <c r="A57" s="139"/>
      <c r="B57" s="47"/>
      <c r="C57" s="11"/>
      <c r="D57" s="11"/>
      <c r="E57" s="11"/>
      <c r="F57" s="11"/>
      <c r="G57" s="11"/>
      <c r="H57" s="11"/>
      <c r="I57" s="11"/>
      <c r="J57" s="11"/>
    </row>
    <row r="58" spans="1:10">
      <c r="A58" s="11"/>
      <c r="B58" s="11"/>
      <c r="C58" s="11"/>
      <c r="D58" s="11"/>
      <c r="E58" s="11"/>
      <c r="F58" s="11"/>
      <c r="G58" s="11"/>
      <c r="H58" s="11"/>
      <c r="I58" s="11"/>
      <c r="J58" s="227"/>
    </row>
    <row r="59" spans="1:10" ht="15.75" thickBot="1">
      <c r="A59" s="53" t="s">
        <v>73</v>
      </c>
      <c r="B59" s="11"/>
      <c r="C59" s="11"/>
      <c r="D59" s="11"/>
      <c r="E59" s="349"/>
      <c r="F59" s="11"/>
      <c r="G59" s="11"/>
      <c r="H59" s="11"/>
      <c r="I59" s="11"/>
      <c r="J59" s="11"/>
    </row>
    <row r="60" spans="1:10" ht="13.5" thickBot="1">
      <c r="A60" s="47"/>
      <c r="B60" s="11"/>
      <c r="C60" s="11"/>
      <c r="D60" s="11"/>
      <c r="E60" s="11"/>
      <c r="F60" s="11"/>
      <c r="G60" s="11"/>
      <c r="H60" s="11"/>
      <c r="I60" s="1062" t="s">
        <v>74</v>
      </c>
      <c r="J60" s="1063"/>
    </row>
    <row r="61" spans="1:10">
      <c r="A61" s="11"/>
      <c r="B61" s="1099" t="s">
        <v>1140</v>
      </c>
      <c r="C61" s="1100"/>
      <c r="D61" s="1100"/>
      <c r="E61" s="1100"/>
      <c r="F61" s="1100"/>
      <c r="G61" s="1100"/>
      <c r="H61" s="1101"/>
      <c r="I61" s="1109">
        <v>67832585.052955568</v>
      </c>
      <c r="J61" s="1109"/>
    </row>
    <row r="62" spans="1:10">
      <c r="A62" s="11"/>
      <c r="B62" s="54" t="s">
        <v>75</v>
      </c>
      <c r="C62" s="55"/>
      <c r="D62" s="55"/>
      <c r="E62" s="55"/>
      <c r="F62" s="55"/>
      <c r="G62" s="55"/>
      <c r="H62" s="55"/>
      <c r="I62" s="1110">
        <v>47227916.824708343</v>
      </c>
      <c r="J62" s="1111"/>
    </row>
    <row r="63" spans="1:10">
      <c r="A63" s="11"/>
      <c r="B63" s="1099" t="s">
        <v>76</v>
      </c>
      <c r="C63" s="1100"/>
      <c r="D63" s="1100"/>
      <c r="E63" s="1100"/>
      <c r="F63" s="1100"/>
      <c r="G63" s="1100"/>
      <c r="H63" s="1101"/>
      <c r="I63" s="1110">
        <f>+'[11]Distribucion Programas I'!F28+'[11]Distribucion Programas II '!Q30</f>
        <v>35238965.650384165</v>
      </c>
      <c r="J63" s="1111"/>
    </row>
    <row r="64" spans="1:10">
      <c r="A64" s="11"/>
      <c r="B64" s="1099" t="s">
        <v>77</v>
      </c>
      <c r="C64" s="1100"/>
      <c r="D64" s="1100"/>
      <c r="E64" s="1100"/>
      <c r="F64" s="1100"/>
      <c r="G64" s="1100"/>
      <c r="H64" s="1101"/>
      <c r="I64" s="1102">
        <v>0</v>
      </c>
      <c r="J64" s="1103"/>
    </row>
    <row r="65" spans="1:10">
      <c r="A65" s="11"/>
      <c r="B65" s="1104" t="s">
        <v>78</v>
      </c>
      <c r="C65" s="1105"/>
      <c r="D65" s="1105"/>
      <c r="E65" s="1105"/>
      <c r="F65" s="1105"/>
      <c r="G65" s="1105"/>
      <c r="H65" s="1106"/>
      <c r="I65" s="1107">
        <v>0</v>
      </c>
      <c r="J65" s="1108"/>
    </row>
    <row r="66" spans="1:10">
      <c r="A66" s="11"/>
      <c r="B66" s="701"/>
      <c r="C66" s="701"/>
      <c r="D66" s="701"/>
      <c r="E66" s="701"/>
      <c r="F66" s="701"/>
      <c r="G66" s="701"/>
      <c r="H66" s="701"/>
      <c r="I66" s="698"/>
      <c r="J66" s="698"/>
    </row>
    <row r="67" spans="1:10">
      <c r="A67" s="63" t="s">
        <v>1378</v>
      </c>
      <c r="B67" s="701"/>
      <c r="C67" s="701"/>
      <c r="D67" s="701"/>
      <c r="E67" s="701"/>
      <c r="F67" s="701"/>
      <c r="G67" s="701"/>
      <c r="H67" s="701"/>
      <c r="I67" s="698"/>
      <c r="J67" s="698"/>
    </row>
    <row r="68" spans="1:10">
      <c r="A68" s="63" t="s">
        <v>1379</v>
      </c>
      <c r="B68" s="701"/>
      <c r="C68" s="701"/>
      <c r="D68" s="701"/>
      <c r="E68" s="701"/>
      <c r="F68" s="701"/>
      <c r="G68" s="701"/>
      <c r="H68" s="701"/>
      <c r="I68" s="698"/>
      <c r="J68" s="698"/>
    </row>
    <row r="69" spans="1:10">
      <c r="A69" s="11"/>
      <c r="B69" s="701"/>
      <c r="C69" s="701"/>
      <c r="D69" s="701"/>
      <c r="E69" s="701"/>
      <c r="F69" s="701"/>
      <c r="G69" s="701"/>
      <c r="H69" s="701"/>
      <c r="I69" s="698"/>
      <c r="J69" s="698"/>
    </row>
  </sheetData>
  <mergeCells count="15">
    <mergeCell ref="A7:A10"/>
    <mergeCell ref="A2:J2"/>
    <mergeCell ref="A3:J3"/>
    <mergeCell ref="A4:J4"/>
    <mergeCell ref="A5:J5"/>
    <mergeCell ref="B64:H64"/>
    <mergeCell ref="I64:J64"/>
    <mergeCell ref="B65:H65"/>
    <mergeCell ref="I65:J65"/>
    <mergeCell ref="I60:J60"/>
    <mergeCell ref="B61:H61"/>
    <mergeCell ref="I61:J61"/>
    <mergeCell ref="I62:J62"/>
    <mergeCell ref="B63:H63"/>
    <mergeCell ref="I63:J63"/>
  </mergeCells>
  <pageMargins left="0.7" right="0.7" top="0.75" bottom="0.75" header="0.3" footer="0.3"/>
  <pageSetup scale="55" orientation="portrait" horizontalDpi="4294967293" verticalDpi="360"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489D-6E7C-4DE6-8FC3-49EF2CD7890F}">
  <sheetPr>
    <tabColor rgb="FFFFFF00"/>
  </sheetPr>
  <dimension ref="A1:AF1011"/>
  <sheetViews>
    <sheetView showGridLines="0" topLeftCell="D1" zoomScale="90" zoomScaleNormal="90" workbookViewId="0">
      <pane ySplit="9" topLeftCell="A121" activePane="bottomLeft" state="frozen"/>
      <selection pane="bottomLeft" activeCell="E1" sqref="A1:N144"/>
    </sheetView>
  </sheetViews>
  <sheetFormatPr baseColWidth="10" defaultColWidth="14.42578125" defaultRowHeight="15" customHeight="1"/>
  <cols>
    <col min="1" max="1" width="23" style="766" customWidth="1"/>
    <col min="2" max="2" width="43.28515625" style="766" customWidth="1"/>
    <col min="3" max="3" width="18.85546875" style="766" customWidth="1"/>
    <col min="4" max="4" width="9.28515625" style="766" customWidth="1"/>
    <col min="5" max="5" width="9" style="766" customWidth="1"/>
    <col min="6" max="6" width="8.28515625" style="766" customWidth="1"/>
    <col min="7" max="7" width="29.42578125" style="766" customWidth="1"/>
    <col min="8" max="8" width="34.140625" style="766" customWidth="1"/>
    <col min="9" max="9" width="14.85546875" style="766" customWidth="1"/>
    <col min="10" max="10" width="20.42578125" style="766" customWidth="1"/>
    <col min="11" max="11" width="17" style="766" customWidth="1"/>
    <col min="12" max="12" width="14.5703125" style="766" customWidth="1"/>
    <col min="13" max="13" width="17.42578125" style="766" customWidth="1"/>
    <col min="14" max="14" width="16.140625" style="766" customWidth="1"/>
    <col min="15" max="15" width="12.7109375" style="766" customWidth="1"/>
    <col min="16" max="32" width="10" style="766" customWidth="1"/>
    <col min="33" max="16384" width="14.42578125" style="766"/>
  </cols>
  <sheetData>
    <row r="1" spans="1:32" ht="12.75" customHeight="1">
      <c r="A1" s="762"/>
      <c r="B1" s="762"/>
      <c r="C1" s="763"/>
      <c r="D1" s="763"/>
      <c r="E1" s="764"/>
      <c r="F1" s="763"/>
      <c r="G1" s="762"/>
      <c r="H1" s="762"/>
      <c r="I1" s="762"/>
      <c r="J1" s="762"/>
      <c r="K1" s="765"/>
      <c r="L1" s="765"/>
      <c r="M1" s="765"/>
      <c r="N1" s="992">
        <v>6</v>
      </c>
      <c r="O1" s="762"/>
      <c r="P1" s="762"/>
      <c r="Q1" s="762"/>
      <c r="R1" s="762"/>
      <c r="S1" s="762"/>
      <c r="T1" s="762"/>
      <c r="U1" s="762"/>
      <c r="V1" s="762"/>
      <c r="W1" s="762"/>
      <c r="X1" s="762"/>
      <c r="Y1" s="762"/>
      <c r="Z1" s="762"/>
      <c r="AA1" s="762"/>
      <c r="AB1" s="762"/>
      <c r="AC1" s="762"/>
      <c r="AD1" s="762"/>
      <c r="AE1" s="762"/>
      <c r="AF1" s="762"/>
    </row>
    <row r="2" spans="1:32" ht="15.75" customHeight="1">
      <c r="A2" s="1140" t="s">
        <v>189</v>
      </c>
      <c r="B2" s="1139"/>
      <c r="C2" s="1139"/>
      <c r="D2" s="1139"/>
      <c r="E2" s="1139"/>
      <c r="F2" s="1139"/>
      <c r="G2" s="1139"/>
      <c r="H2" s="1139"/>
      <c r="I2" s="1139"/>
      <c r="J2" s="1139"/>
      <c r="K2" s="1139"/>
      <c r="L2" s="1139"/>
      <c r="M2" s="1139"/>
      <c r="N2" s="1139"/>
      <c r="O2" s="762"/>
      <c r="P2" s="762"/>
      <c r="Q2" s="762"/>
      <c r="R2" s="762"/>
      <c r="S2" s="762"/>
      <c r="T2" s="762"/>
      <c r="U2" s="762"/>
      <c r="V2" s="762"/>
      <c r="W2" s="762"/>
      <c r="X2" s="762"/>
      <c r="Y2" s="762"/>
      <c r="Z2" s="762"/>
      <c r="AA2" s="762"/>
      <c r="AB2" s="762"/>
      <c r="AC2" s="762"/>
      <c r="AD2" s="762"/>
      <c r="AE2" s="762"/>
      <c r="AF2" s="762"/>
    </row>
    <row r="3" spans="1:32" ht="15.75" customHeight="1">
      <c r="A3" s="1140" t="s">
        <v>1304</v>
      </c>
      <c r="B3" s="1140"/>
      <c r="C3" s="1140"/>
      <c r="D3" s="1140"/>
      <c r="E3" s="1140"/>
      <c r="F3" s="1140"/>
      <c r="G3" s="1140"/>
      <c r="H3" s="1140"/>
      <c r="I3" s="1140"/>
      <c r="J3" s="1140"/>
      <c r="K3" s="1140"/>
      <c r="L3" s="1140"/>
      <c r="M3" s="1140"/>
      <c r="N3" s="1140"/>
      <c r="O3" s="762"/>
      <c r="P3" s="762"/>
      <c r="Q3" s="762"/>
      <c r="R3" s="762"/>
      <c r="S3" s="762"/>
      <c r="T3" s="762"/>
      <c r="U3" s="762"/>
      <c r="V3" s="762"/>
      <c r="W3" s="762"/>
      <c r="X3" s="762"/>
      <c r="Y3" s="762"/>
      <c r="Z3" s="762"/>
      <c r="AA3" s="762"/>
      <c r="AB3" s="762"/>
      <c r="AC3" s="762"/>
      <c r="AD3" s="762"/>
      <c r="AE3" s="762"/>
      <c r="AF3" s="762"/>
    </row>
    <row r="4" spans="1:32" ht="15.75" customHeight="1">
      <c r="A4" s="1140" t="s">
        <v>1336</v>
      </c>
      <c r="B4" s="1139"/>
      <c r="C4" s="1139"/>
      <c r="D4" s="1139"/>
      <c r="E4" s="1139"/>
      <c r="F4" s="1139"/>
      <c r="G4" s="1139"/>
      <c r="H4" s="1139"/>
      <c r="I4" s="1139"/>
      <c r="J4" s="1139"/>
      <c r="K4" s="1139"/>
      <c r="L4" s="1139"/>
      <c r="M4" s="1139"/>
      <c r="N4" s="1139"/>
      <c r="O4" s="762"/>
      <c r="P4" s="762"/>
      <c r="Q4" s="762"/>
      <c r="R4" s="762"/>
      <c r="S4" s="762"/>
      <c r="T4" s="762"/>
      <c r="U4" s="762"/>
      <c r="V4" s="762"/>
      <c r="W4" s="762"/>
      <c r="X4" s="762"/>
      <c r="Y4" s="762"/>
      <c r="Z4" s="762"/>
      <c r="AA4" s="762"/>
      <c r="AB4" s="762"/>
      <c r="AC4" s="762"/>
      <c r="AD4" s="762"/>
      <c r="AE4" s="762"/>
      <c r="AF4" s="762"/>
    </row>
    <row r="5" spans="1:32" ht="15.75" customHeight="1">
      <c r="A5" s="1140" t="s">
        <v>1337</v>
      </c>
      <c r="B5" s="1139"/>
      <c r="C5" s="1139"/>
      <c r="D5" s="1139"/>
      <c r="E5" s="1139"/>
      <c r="F5" s="1139"/>
      <c r="G5" s="1139"/>
      <c r="H5" s="1139"/>
      <c r="I5" s="1139"/>
      <c r="J5" s="1139"/>
      <c r="K5" s="1139"/>
      <c r="L5" s="1139"/>
      <c r="M5" s="1139"/>
      <c r="N5" s="1139"/>
      <c r="O5" s="762"/>
      <c r="P5" s="762"/>
      <c r="Q5" s="762"/>
      <c r="R5" s="762"/>
      <c r="S5" s="762"/>
      <c r="T5" s="762"/>
      <c r="U5" s="762"/>
      <c r="V5" s="762"/>
      <c r="W5" s="762"/>
      <c r="X5" s="762"/>
      <c r="Y5" s="762"/>
      <c r="Z5" s="762"/>
      <c r="AA5" s="762"/>
      <c r="AB5" s="762"/>
      <c r="AC5" s="762"/>
      <c r="AD5" s="762"/>
      <c r="AE5" s="762"/>
      <c r="AF5" s="762"/>
    </row>
    <row r="6" spans="1:32" ht="15.75" customHeight="1">
      <c r="A6" s="1138" t="s">
        <v>1338</v>
      </c>
      <c r="B6" s="1115"/>
      <c r="C6" s="1115"/>
      <c r="D6" s="1115"/>
      <c r="E6" s="1115"/>
      <c r="F6" s="1115"/>
      <c r="G6" s="1115"/>
      <c r="H6" s="1115"/>
      <c r="I6" s="1115"/>
      <c r="J6" s="1115"/>
      <c r="K6" s="1115"/>
      <c r="L6" s="1115"/>
      <c r="M6" s="1115"/>
      <c r="N6" s="1115"/>
      <c r="O6" s="762"/>
      <c r="P6" s="762"/>
      <c r="Q6" s="762"/>
      <c r="R6" s="762"/>
      <c r="S6" s="762"/>
      <c r="T6" s="762"/>
      <c r="U6" s="762"/>
      <c r="V6" s="762"/>
      <c r="W6" s="762"/>
      <c r="X6" s="762"/>
      <c r="Y6" s="762"/>
      <c r="Z6" s="762"/>
      <c r="AA6" s="762"/>
      <c r="AB6" s="762"/>
      <c r="AC6" s="762"/>
      <c r="AD6" s="762"/>
      <c r="AE6" s="762"/>
      <c r="AF6" s="762"/>
    </row>
    <row r="7" spans="1:32" ht="16.5" customHeight="1" thickBot="1">
      <c r="A7" s="1138"/>
      <c r="B7" s="1139"/>
      <c r="C7" s="1139"/>
      <c r="D7" s="1139"/>
      <c r="E7" s="1139"/>
      <c r="F7" s="1139"/>
      <c r="G7" s="1139"/>
      <c r="H7" s="1139"/>
      <c r="I7" s="1139"/>
      <c r="J7" s="1139"/>
      <c r="K7" s="1139"/>
      <c r="L7" s="1139"/>
      <c r="M7" s="1139"/>
      <c r="N7" s="1139"/>
      <c r="O7" s="762"/>
      <c r="P7" s="762"/>
      <c r="Q7" s="762"/>
      <c r="R7" s="762"/>
      <c r="S7" s="762"/>
      <c r="T7" s="762"/>
      <c r="U7" s="762"/>
      <c r="V7" s="762"/>
      <c r="W7" s="762"/>
      <c r="X7" s="762"/>
      <c r="Y7" s="762"/>
      <c r="Z7" s="762"/>
      <c r="AA7" s="762"/>
      <c r="AB7" s="762"/>
      <c r="AC7" s="762"/>
      <c r="AD7" s="762"/>
      <c r="AE7" s="762"/>
      <c r="AF7" s="762"/>
    </row>
    <row r="8" spans="1:32" ht="15" customHeight="1">
      <c r="A8" s="1120" t="s">
        <v>1100</v>
      </c>
      <c r="B8" s="1122" t="s">
        <v>1339</v>
      </c>
      <c r="C8" s="1124" t="s">
        <v>953</v>
      </c>
      <c r="D8" s="768"/>
      <c r="E8" s="769"/>
      <c r="F8" s="768"/>
      <c r="G8" s="1125" t="s">
        <v>1340</v>
      </c>
      <c r="H8" s="1126"/>
      <c r="I8" s="1127"/>
      <c r="J8" s="1125" t="s">
        <v>416</v>
      </c>
      <c r="K8" s="1132" t="s">
        <v>1341</v>
      </c>
      <c r="L8" s="1133"/>
      <c r="M8" s="1133"/>
      <c r="N8" s="1134"/>
      <c r="O8" s="770"/>
      <c r="P8" s="770"/>
      <c r="Q8" s="770"/>
      <c r="R8" s="770"/>
      <c r="S8" s="770"/>
      <c r="T8" s="770"/>
      <c r="U8" s="770"/>
      <c r="V8" s="770"/>
      <c r="W8" s="770"/>
      <c r="X8" s="770"/>
      <c r="Y8" s="770"/>
      <c r="Z8" s="770"/>
      <c r="AA8" s="770"/>
      <c r="AB8" s="770"/>
      <c r="AC8" s="770"/>
      <c r="AD8" s="770"/>
      <c r="AE8" s="770"/>
      <c r="AF8" s="770"/>
    </row>
    <row r="9" spans="1:32" ht="31.5" customHeight="1">
      <c r="A9" s="1121"/>
      <c r="B9" s="1123"/>
      <c r="C9" s="1123"/>
      <c r="D9" s="771" t="s">
        <v>37</v>
      </c>
      <c r="E9" s="772" t="s">
        <v>38</v>
      </c>
      <c r="F9" s="771" t="s">
        <v>39</v>
      </c>
      <c r="G9" s="1128"/>
      <c r="H9" s="1129"/>
      <c r="I9" s="1130"/>
      <c r="J9" s="1131"/>
      <c r="K9" s="773" t="s">
        <v>1342</v>
      </c>
      <c r="L9" s="773" t="s">
        <v>1343</v>
      </c>
      <c r="M9" s="774" t="s">
        <v>1344</v>
      </c>
      <c r="N9" s="774" t="s">
        <v>1345</v>
      </c>
      <c r="O9" s="775"/>
      <c r="P9" s="775"/>
      <c r="Q9" s="775"/>
      <c r="R9" s="775"/>
      <c r="S9" s="775"/>
      <c r="T9" s="775"/>
      <c r="U9" s="775"/>
      <c r="V9" s="775"/>
      <c r="W9" s="775"/>
      <c r="X9" s="775"/>
      <c r="Y9" s="775"/>
      <c r="Z9" s="775"/>
      <c r="AA9" s="775"/>
      <c r="AB9" s="775"/>
      <c r="AC9" s="775"/>
      <c r="AD9" s="775"/>
      <c r="AE9" s="775"/>
      <c r="AF9" s="775"/>
    </row>
    <row r="10" spans="1:32" ht="15.75" customHeight="1">
      <c r="A10" s="776" t="s">
        <v>897</v>
      </c>
      <c r="B10" s="776" t="s">
        <v>1346</v>
      </c>
      <c r="C10" s="777">
        <f>+Tranferencias!E29</f>
        <v>41394306.460000008</v>
      </c>
      <c r="D10" s="778"/>
      <c r="E10" s="779"/>
      <c r="F10" s="780"/>
      <c r="G10" s="781"/>
      <c r="H10" s="782"/>
      <c r="I10" s="783"/>
      <c r="J10" s="784"/>
      <c r="K10" s="777"/>
      <c r="L10" s="777"/>
      <c r="M10" s="777"/>
      <c r="N10" s="777"/>
      <c r="O10" s="762"/>
      <c r="P10" s="762"/>
      <c r="Q10" s="762"/>
      <c r="R10" s="762"/>
      <c r="S10" s="762"/>
      <c r="T10" s="762"/>
      <c r="U10" s="762"/>
      <c r="V10" s="762"/>
      <c r="W10" s="762"/>
      <c r="X10" s="762"/>
      <c r="Y10" s="762"/>
      <c r="Z10" s="762"/>
      <c r="AA10" s="762"/>
      <c r="AB10" s="762"/>
      <c r="AC10" s="762"/>
      <c r="AD10" s="762"/>
      <c r="AE10" s="762"/>
      <c r="AF10" s="762"/>
    </row>
    <row r="11" spans="1:32" ht="18" customHeight="1">
      <c r="A11" s="776"/>
      <c r="B11" s="776"/>
      <c r="C11" s="777"/>
      <c r="D11" s="778"/>
      <c r="E11" s="779"/>
      <c r="F11" s="780"/>
      <c r="G11" s="785"/>
      <c r="H11" s="786"/>
      <c r="I11" s="787"/>
      <c r="J11" s="788"/>
      <c r="K11" s="789"/>
      <c r="L11" s="789"/>
      <c r="M11" s="789"/>
      <c r="N11" s="789"/>
      <c r="O11" s="762"/>
      <c r="P11" s="762"/>
      <c r="Q11" s="762"/>
      <c r="R11" s="762"/>
      <c r="S11" s="762"/>
      <c r="T11" s="762"/>
      <c r="U11" s="762"/>
      <c r="V11" s="762"/>
      <c r="W11" s="762"/>
      <c r="X11" s="762"/>
      <c r="Y11" s="762"/>
      <c r="Z11" s="762"/>
      <c r="AA11" s="762"/>
      <c r="AB11" s="762"/>
      <c r="AC11" s="762"/>
      <c r="AD11" s="762"/>
      <c r="AE11" s="762"/>
      <c r="AF11" s="762"/>
    </row>
    <row r="12" spans="1:32" ht="12.75" customHeight="1">
      <c r="A12" s="790"/>
      <c r="B12" s="791"/>
      <c r="C12" s="777"/>
      <c r="D12" s="798" t="s">
        <v>426</v>
      </c>
      <c r="E12" s="799" t="s">
        <v>353</v>
      </c>
      <c r="F12" s="800"/>
      <c r="G12" s="781" t="s">
        <v>1348</v>
      </c>
      <c r="H12" s="782"/>
      <c r="I12" s="783"/>
      <c r="J12" s="784">
        <v>34636594.210000001</v>
      </c>
      <c r="K12" s="789"/>
      <c r="L12" s="789"/>
      <c r="M12" s="789"/>
      <c r="N12" s="789"/>
      <c r="O12" s="763"/>
      <c r="P12" s="762"/>
      <c r="Q12" s="762"/>
      <c r="R12" s="762"/>
      <c r="S12" s="762"/>
      <c r="T12" s="762"/>
      <c r="U12" s="762"/>
      <c r="V12" s="762"/>
      <c r="W12" s="762"/>
      <c r="X12" s="762"/>
      <c r="Y12" s="762"/>
      <c r="Z12" s="762"/>
      <c r="AA12" s="762"/>
      <c r="AB12" s="762"/>
      <c r="AC12" s="762"/>
      <c r="AD12" s="762"/>
      <c r="AE12" s="762"/>
      <c r="AF12" s="762"/>
    </row>
    <row r="13" spans="1:32" ht="12.75" customHeight="1">
      <c r="A13" s="790"/>
      <c r="B13" s="791"/>
      <c r="C13" s="777"/>
      <c r="D13" s="778"/>
      <c r="E13" s="779"/>
      <c r="F13" s="780"/>
      <c r="G13" s="785" t="s">
        <v>1349</v>
      </c>
      <c r="H13" s="786"/>
      <c r="I13" s="787"/>
      <c r="J13" s="788">
        <f>+J12</f>
        <v>34636594.210000001</v>
      </c>
      <c r="K13" s="789">
        <f>+J13</f>
        <v>34636594.210000001</v>
      </c>
      <c r="L13" s="789"/>
      <c r="M13" s="789"/>
      <c r="N13" s="789"/>
      <c r="O13" s="763"/>
      <c r="P13" s="762"/>
      <c r="Q13" s="762"/>
      <c r="R13" s="762"/>
      <c r="S13" s="762"/>
      <c r="T13" s="762"/>
      <c r="U13" s="762"/>
      <c r="V13" s="762"/>
      <c r="W13" s="762"/>
      <c r="X13" s="762"/>
      <c r="Y13" s="762"/>
      <c r="Z13" s="762"/>
      <c r="AA13" s="762"/>
      <c r="AB13" s="762"/>
      <c r="AC13" s="762"/>
      <c r="AD13" s="762"/>
      <c r="AE13" s="762"/>
      <c r="AF13" s="762"/>
    </row>
    <row r="14" spans="1:32" ht="12.75" customHeight="1">
      <c r="A14" s="790"/>
      <c r="B14" s="791"/>
      <c r="C14" s="777"/>
      <c r="D14" s="778"/>
      <c r="E14" s="779"/>
      <c r="F14" s="780"/>
      <c r="G14" s="795"/>
      <c r="H14" s="782"/>
      <c r="I14" s="783"/>
      <c r="J14" s="801"/>
      <c r="K14" s="777"/>
      <c r="L14" s="777"/>
      <c r="M14" s="777"/>
      <c r="N14" s="777"/>
      <c r="O14" s="763"/>
      <c r="P14" s="762"/>
      <c r="Q14" s="762"/>
      <c r="R14" s="762"/>
      <c r="S14" s="762"/>
      <c r="T14" s="762"/>
      <c r="U14" s="762"/>
      <c r="V14" s="762"/>
      <c r="W14" s="762"/>
      <c r="X14" s="762"/>
      <c r="Y14" s="762"/>
      <c r="Z14" s="762"/>
      <c r="AA14" s="762"/>
      <c r="AB14" s="762"/>
      <c r="AC14" s="762"/>
      <c r="AD14" s="762"/>
      <c r="AE14" s="762"/>
      <c r="AF14" s="762"/>
    </row>
    <row r="15" spans="1:32" ht="12.75" customHeight="1">
      <c r="A15" s="790"/>
      <c r="B15" s="791"/>
      <c r="C15" s="777"/>
      <c r="D15" s="778" t="s">
        <v>426</v>
      </c>
      <c r="E15" s="779" t="s">
        <v>353</v>
      </c>
      <c r="F15" s="780"/>
      <c r="G15" s="802" t="s">
        <v>1350</v>
      </c>
      <c r="H15" s="786"/>
      <c r="I15" s="787"/>
      <c r="J15" s="784">
        <f>+Tranferencias!E12</f>
        <v>921357.81</v>
      </c>
      <c r="K15" s="777"/>
      <c r="L15" s="777"/>
      <c r="M15" s="777"/>
      <c r="N15" s="777"/>
      <c r="O15" s="763"/>
      <c r="P15" s="762"/>
      <c r="Q15" s="762"/>
      <c r="R15" s="762"/>
      <c r="S15" s="762"/>
      <c r="T15" s="762"/>
      <c r="U15" s="762"/>
      <c r="V15" s="762"/>
      <c r="W15" s="762"/>
      <c r="X15" s="762"/>
      <c r="Y15" s="762"/>
      <c r="Z15" s="762"/>
      <c r="AA15" s="762"/>
      <c r="AB15" s="762"/>
      <c r="AC15" s="762"/>
      <c r="AD15" s="762"/>
      <c r="AE15" s="762"/>
      <c r="AF15" s="762"/>
    </row>
    <row r="16" spans="1:32" ht="12.75" customHeight="1">
      <c r="A16" s="790"/>
      <c r="B16" s="791"/>
      <c r="C16" s="777"/>
      <c r="D16" s="778"/>
      <c r="E16" s="779"/>
      <c r="F16" s="780"/>
      <c r="G16" s="795" t="s">
        <v>1351</v>
      </c>
      <c r="H16" s="782"/>
      <c r="I16" s="783"/>
      <c r="J16" s="788">
        <f>+J15</f>
        <v>921357.81</v>
      </c>
      <c r="K16" s="789">
        <f>+J16</f>
        <v>921357.81</v>
      </c>
      <c r="L16" s="789"/>
      <c r="M16" s="789"/>
      <c r="N16" s="789"/>
      <c r="O16" s="763"/>
      <c r="P16" s="762"/>
      <c r="Q16" s="762"/>
      <c r="R16" s="762"/>
      <c r="S16" s="762"/>
      <c r="T16" s="762"/>
      <c r="U16" s="762"/>
      <c r="V16" s="762"/>
      <c r="W16" s="762"/>
      <c r="X16" s="762"/>
      <c r="Y16" s="762"/>
      <c r="Z16" s="762"/>
      <c r="AA16" s="762"/>
      <c r="AB16" s="762"/>
      <c r="AC16" s="762"/>
      <c r="AD16" s="762"/>
      <c r="AE16" s="762"/>
      <c r="AF16" s="762"/>
    </row>
    <row r="17" spans="1:32" ht="12.75" customHeight="1">
      <c r="A17" s="790"/>
      <c r="B17" s="791"/>
      <c r="C17" s="777"/>
      <c r="D17" s="778"/>
      <c r="E17" s="779"/>
      <c r="F17" s="780"/>
      <c r="G17" s="785"/>
      <c r="H17" s="786"/>
      <c r="I17" s="787"/>
      <c r="J17" s="801"/>
      <c r="K17" s="777"/>
      <c r="L17" s="777"/>
      <c r="M17" s="777"/>
      <c r="N17" s="777"/>
      <c r="O17" s="762"/>
      <c r="P17" s="762"/>
      <c r="Q17" s="762"/>
      <c r="R17" s="762"/>
      <c r="S17" s="762"/>
      <c r="T17" s="762"/>
      <c r="U17" s="762"/>
      <c r="V17" s="762"/>
      <c r="W17" s="762"/>
      <c r="X17" s="762"/>
      <c r="Y17" s="762"/>
      <c r="Z17" s="762"/>
      <c r="AA17" s="762"/>
      <c r="AB17" s="762"/>
      <c r="AC17" s="762"/>
      <c r="AD17" s="762"/>
      <c r="AE17" s="762"/>
      <c r="AF17" s="762"/>
    </row>
    <row r="18" spans="1:32" ht="12.75" customHeight="1">
      <c r="A18" s="790"/>
      <c r="B18" s="791"/>
      <c r="C18" s="777"/>
      <c r="D18" s="778" t="s">
        <v>426</v>
      </c>
      <c r="E18" s="779" t="s">
        <v>353</v>
      </c>
      <c r="F18" s="780"/>
      <c r="G18" s="781" t="s">
        <v>1352</v>
      </c>
      <c r="H18" s="782"/>
      <c r="I18" s="783"/>
      <c r="J18" s="784">
        <f>+Tranferencias!E14</f>
        <v>2764073.44</v>
      </c>
      <c r="K18" s="777"/>
      <c r="L18" s="777"/>
      <c r="M18" s="777"/>
      <c r="N18" s="777"/>
      <c r="O18" s="762"/>
      <c r="P18" s="762"/>
      <c r="Q18" s="762"/>
      <c r="R18" s="762"/>
      <c r="S18" s="762"/>
      <c r="T18" s="762"/>
      <c r="U18" s="762"/>
      <c r="V18" s="762"/>
      <c r="W18" s="762"/>
      <c r="X18" s="762"/>
      <c r="Y18" s="762"/>
      <c r="Z18" s="762"/>
      <c r="AA18" s="762"/>
      <c r="AB18" s="762"/>
      <c r="AC18" s="762"/>
      <c r="AD18" s="762"/>
      <c r="AE18" s="762"/>
      <c r="AF18" s="762"/>
    </row>
    <row r="19" spans="1:32" ht="12.75" customHeight="1">
      <c r="A19" s="790"/>
      <c r="B19" s="791"/>
      <c r="C19" s="777"/>
      <c r="D19" s="778"/>
      <c r="E19" s="779"/>
      <c r="F19" s="780"/>
      <c r="G19" s="785" t="s">
        <v>1353</v>
      </c>
      <c r="H19" s="786"/>
      <c r="I19" s="787"/>
      <c r="J19" s="788">
        <f>+J18</f>
        <v>2764073.44</v>
      </c>
      <c r="K19" s="789">
        <f>+J19</f>
        <v>2764073.44</v>
      </c>
      <c r="L19" s="789"/>
      <c r="M19" s="789"/>
      <c r="N19" s="789"/>
      <c r="O19" s="762"/>
      <c r="P19" s="762"/>
      <c r="Q19" s="762"/>
      <c r="R19" s="762"/>
      <c r="S19" s="762"/>
      <c r="T19" s="762"/>
      <c r="U19" s="762"/>
      <c r="V19" s="762"/>
      <c r="W19" s="762"/>
      <c r="X19" s="762"/>
      <c r="Y19" s="762"/>
      <c r="Z19" s="762"/>
      <c r="AA19" s="762"/>
      <c r="AB19" s="762"/>
      <c r="AC19" s="762"/>
      <c r="AD19" s="762"/>
      <c r="AE19" s="762"/>
      <c r="AF19" s="762"/>
    </row>
    <row r="20" spans="1:32" ht="12.75" customHeight="1">
      <c r="A20" s="790"/>
      <c r="B20" s="791"/>
      <c r="C20" s="777"/>
      <c r="D20" s="778"/>
      <c r="E20" s="779"/>
      <c r="F20" s="780"/>
      <c r="G20" s="795"/>
      <c r="H20" s="782"/>
      <c r="I20" s="783"/>
      <c r="J20" s="788"/>
      <c r="K20" s="789"/>
      <c r="L20" s="789"/>
      <c r="M20" s="789"/>
      <c r="N20" s="789"/>
      <c r="O20" s="762"/>
      <c r="P20" s="762"/>
      <c r="Q20" s="762"/>
      <c r="R20" s="762"/>
      <c r="S20" s="762"/>
      <c r="T20" s="762"/>
      <c r="U20" s="762"/>
      <c r="V20" s="762"/>
      <c r="W20" s="762"/>
      <c r="X20" s="762"/>
      <c r="Y20" s="762"/>
      <c r="Z20" s="762"/>
      <c r="AA20" s="762"/>
      <c r="AB20" s="762"/>
      <c r="AC20" s="762"/>
      <c r="AD20" s="762"/>
      <c r="AE20" s="762"/>
      <c r="AF20" s="762"/>
    </row>
    <row r="21" spans="1:32" ht="12.75" customHeight="1">
      <c r="A21" s="790"/>
      <c r="B21" s="791"/>
      <c r="C21" s="777"/>
      <c r="D21" s="778" t="s">
        <v>426</v>
      </c>
      <c r="E21" s="779" t="s">
        <v>353</v>
      </c>
      <c r="F21" s="780"/>
      <c r="G21" s="802" t="s">
        <v>1081</v>
      </c>
      <c r="H21" s="786"/>
      <c r="I21" s="787"/>
      <c r="J21" s="803">
        <f>+Tranferencias!E19</f>
        <v>114666.25</v>
      </c>
      <c r="K21" s="789"/>
      <c r="L21" s="789"/>
      <c r="M21" s="789"/>
      <c r="N21" s="789"/>
      <c r="O21" s="762"/>
      <c r="P21" s="762"/>
      <c r="Q21" s="762"/>
      <c r="R21" s="762"/>
      <c r="S21" s="762"/>
      <c r="T21" s="762"/>
      <c r="U21" s="762"/>
      <c r="V21" s="762"/>
      <c r="W21" s="762"/>
      <c r="X21" s="762"/>
      <c r="Y21" s="762"/>
      <c r="Z21" s="762"/>
      <c r="AA21" s="762"/>
      <c r="AB21" s="762"/>
      <c r="AC21" s="762"/>
      <c r="AD21" s="762"/>
      <c r="AE21" s="762"/>
      <c r="AF21" s="762"/>
    </row>
    <row r="22" spans="1:32" ht="12.75" customHeight="1">
      <c r="A22" s="790"/>
      <c r="B22" s="791"/>
      <c r="C22" s="777"/>
      <c r="D22" s="778"/>
      <c r="E22" s="779"/>
      <c r="F22" s="780"/>
      <c r="G22" s="795" t="s">
        <v>1353</v>
      </c>
      <c r="H22" s="782"/>
      <c r="I22" s="783"/>
      <c r="J22" s="788">
        <f>+J21</f>
        <v>114666.25</v>
      </c>
      <c r="K22" s="789">
        <f>+J22</f>
        <v>114666.25</v>
      </c>
      <c r="L22" s="789"/>
      <c r="M22" s="789"/>
      <c r="N22" s="789"/>
      <c r="O22" s="762"/>
      <c r="P22" s="762"/>
      <c r="Q22" s="762"/>
      <c r="R22" s="762"/>
      <c r="S22" s="762"/>
      <c r="T22" s="762"/>
      <c r="U22" s="762"/>
      <c r="V22" s="762"/>
      <c r="W22" s="762"/>
      <c r="X22" s="762"/>
      <c r="Y22" s="762"/>
      <c r="Z22" s="762"/>
      <c r="AA22" s="762"/>
      <c r="AB22" s="762"/>
      <c r="AC22" s="762"/>
      <c r="AD22" s="762"/>
      <c r="AE22" s="762"/>
      <c r="AF22" s="762"/>
    </row>
    <row r="23" spans="1:32" ht="12.75" customHeight="1">
      <c r="A23" s="790"/>
      <c r="B23" s="791"/>
      <c r="C23" s="777"/>
      <c r="D23" s="778"/>
      <c r="E23" s="779"/>
      <c r="F23" s="780"/>
      <c r="G23" s="785"/>
      <c r="H23" s="786"/>
      <c r="I23" s="787"/>
      <c r="J23" s="788"/>
      <c r="K23" s="789"/>
      <c r="L23" s="789"/>
      <c r="M23" s="789"/>
      <c r="N23" s="789"/>
      <c r="O23" s="762"/>
      <c r="P23" s="762"/>
      <c r="Q23" s="762"/>
      <c r="R23" s="762"/>
      <c r="S23" s="762"/>
      <c r="T23" s="762"/>
      <c r="U23" s="762"/>
      <c r="V23" s="762"/>
      <c r="W23" s="762"/>
      <c r="X23" s="762"/>
      <c r="Y23" s="762"/>
      <c r="Z23" s="762"/>
      <c r="AA23" s="762"/>
      <c r="AB23" s="762"/>
      <c r="AC23" s="762"/>
      <c r="AD23" s="762"/>
      <c r="AE23" s="762"/>
      <c r="AF23" s="762"/>
    </row>
    <row r="24" spans="1:32" ht="12.75" customHeight="1">
      <c r="A24" s="790"/>
      <c r="B24" s="791"/>
      <c r="C24" s="777"/>
      <c r="D24" s="778"/>
      <c r="E24" s="779"/>
      <c r="F24" s="780"/>
      <c r="G24" s="781"/>
      <c r="H24" s="782"/>
      <c r="I24" s="783"/>
      <c r="J24" s="788"/>
      <c r="K24" s="789"/>
      <c r="L24" s="789"/>
      <c r="M24" s="789"/>
      <c r="N24" s="789"/>
      <c r="O24" s="762"/>
      <c r="P24" s="762"/>
      <c r="Q24" s="762"/>
      <c r="R24" s="762"/>
      <c r="S24" s="762"/>
      <c r="T24" s="762"/>
      <c r="U24" s="762"/>
      <c r="V24" s="762"/>
      <c r="W24" s="762"/>
      <c r="X24" s="762"/>
      <c r="Y24" s="762"/>
      <c r="Z24" s="762"/>
      <c r="AA24" s="762"/>
      <c r="AB24" s="762"/>
      <c r="AC24" s="762"/>
      <c r="AD24" s="762"/>
      <c r="AE24" s="762"/>
      <c r="AF24" s="762"/>
    </row>
    <row r="25" spans="1:32" ht="12.75" customHeight="1">
      <c r="A25" s="790"/>
      <c r="B25" s="791"/>
      <c r="C25" s="777"/>
      <c r="D25" s="778" t="s">
        <v>426</v>
      </c>
      <c r="E25" s="779" t="s">
        <v>353</v>
      </c>
      <c r="F25" s="780"/>
      <c r="G25" s="802" t="s">
        <v>407</v>
      </c>
      <c r="H25" s="786"/>
      <c r="I25" s="787"/>
      <c r="J25" s="803">
        <f>+Tranferencias!E21</f>
        <v>57333.120000000003</v>
      </c>
      <c r="K25" s="789"/>
      <c r="L25" s="789"/>
      <c r="M25" s="789"/>
      <c r="N25" s="789"/>
      <c r="O25" s="762"/>
      <c r="P25" s="762"/>
      <c r="Q25" s="762"/>
      <c r="R25" s="762"/>
      <c r="S25" s="762"/>
      <c r="T25" s="762"/>
      <c r="U25" s="762"/>
      <c r="V25" s="762"/>
      <c r="W25" s="762"/>
      <c r="X25" s="762"/>
      <c r="Y25" s="762"/>
      <c r="Z25" s="762"/>
      <c r="AA25" s="762"/>
      <c r="AB25" s="762"/>
      <c r="AC25" s="762"/>
      <c r="AD25" s="762"/>
      <c r="AE25" s="762"/>
      <c r="AF25" s="762"/>
    </row>
    <row r="26" spans="1:32" ht="12.75" customHeight="1">
      <c r="A26" s="790"/>
      <c r="B26" s="791"/>
      <c r="C26" s="777"/>
      <c r="D26" s="778"/>
      <c r="E26" s="779"/>
      <c r="F26" s="780"/>
      <c r="G26" s="795" t="s">
        <v>1353</v>
      </c>
      <c r="H26" s="782"/>
      <c r="I26" s="783"/>
      <c r="J26" s="788">
        <f>+J25</f>
        <v>57333.120000000003</v>
      </c>
      <c r="K26" s="789">
        <f>+J26</f>
        <v>57333.120000000003</v>
      </c>
      <c r="L26" s="789"/>
      <c r="M26" s="789"/>
      <c r="N26" s="789"/>
      <c r="O26" s="762"/>
      <c r="P26" s="762"/>
      <c r="Q26" s="762"/>
      <c r="R26" s="762"/>
      <c r="S26" s="762"/>
      <c r="T26" s="762"/>
      <c r="U26" s="762"/>
      <c r="V26" s="762"/>
      <c r="W26" s="762"/>
      <c r="X26" s="762"/>
      <c r="Y26" s="762"/>
      <c r="Z26" s="762"/>
      <c r="AA26" s="762"/>
      <c r="AB26" s="762"/>
      <c r="AC26" s="762"/>
      <c r="AD26" s="762"/>
      <c r="AE26" s="762"/>
      <c r="AF26" s="762"/>
    </row>
    <row r="27" spans="1:32" ht="12.75" customHeight="1">
      <c r="A27" s="790"/>
      <c r="B27" s="791"/>
      <c r="C27" s="777"/>
      <c r="D27" s="778"/>
      <c r="E27" s="779"/>
      <c r="F27" s="780"/>
      <c r="G27" s="785"/>
      <c r="H27" s="786"/>
      <c r="I27" s="787"/>
      <c r="J27" s="788"/>
      <c r="K27" s="789"/>
      <c r="L27" s="789"/>
      <c r="M27" s="789"/>
      <c r="N27" s="789"/>
      <c r="O27" s="762"/>
      <c r="P27" s="762"/>
      <c r="Q27" s="762"/>
      <c r="R27" s="762"/>
      <c r="S27" s="762"/>
      <c r="T27" s="762"/>
      <c r="U27" s="762"/>
      <c r="V27" s="762"/>
      <c r="W27" s="762"/>
      <c r="X27" s="762"/>
      <c r="Y27" s="762"/>
      <c r="Z27" s="762"/>
      <c r="AA27" s="762"/>
      <c r="AB27" s="762"/>
      <c r="AC27" s="762"/>
      <c r="AD27" s="762"/>
      <c r="AE27" s="762"/>
      <c r="AF27" s="762"/>
    </row>
    <row r="28" spans="1:32" ht="12.75" customHeight="1">
      <c r="A28" s="790"/>
      <c r="B28" s="791"/>
      <c r="C28" s="777"/>
      <c r="D28" s="778"/>
      <c r="E28" s="779"/>
      <c r="F28" s="780"/>
      <c r="G28" s="795"/>
      <c r="H28" s="782"/>
      <c r="I28" s="783"/>
      <c r="J28" s="788"/>
      <c r="K28" s="789"/>
      <c r="L28" s="789"/>
      <c r="M28" s="789"/>
      <c r="N28" s="789"/>
      <c r="O28" s="762"/>
      <c r="P28" s="762"/>
      <c r="Q28" s="762"/>
      <c r="R28" s="762"/>
      <c r="S28" s="762"/>
      <c r="T28" s="762"/>
      <c r="U28" s="762"/>
      <c r="V28" s="762"/>
      <c r="W28" s="762"/>
      <c r="X28" s="762"/>
      <c r="Y28" s="762"/>
      <c r="Z28" s="762"/>
      <c r="AA28" s="762"/>
      <c r="AB28" s="762"/>
      <c r="AC28" s="762"/>
      <c r="AD28" s="762"/>
      <c r="AE28" s="762"/>
      <c r="AF28" s="762"/>
    </row>
    <row r="29" spans="1:32" ht="12.75" customHeight="1">
      <c r="A29" s="790"/>
      <c r="B29" s="791"/>
      <c r="C29" s="777"/>
      <c r="D29" s="778" t="s">
        <v>426</v>
      </c>
      <c r="E29" s="779" t="s">
        <v>353</v>
      </c>
      <c r="F29" s="780"/>
      <c r="G29" s="802" t="s">
        <v>410</v>
      </c>
      <c r="H29" s="786"/>
      <c r="I29" s="787"/>
      <c r="J29" s="803">
        <f>+Tranferencias!E22</f>
        <v>1794853.47</v>
      </c>
      <c r="K29" s="789"/>
      <c r="L29" s="789"/>
      <c r="M29" s="789"/>
      <c r="N29" s="789"/>
      <c r="O29" s="762"/>
      <c r="P29" s="762"/>
      <c r="Q29" s="762"/>
      <c r="R29" s="762"/>
      <c r="S29" s="762"/>
      <c r="T29" s="762"/>
      <c r="U29" s="762"/>
      <c r="V29" s="762"/>
      <c r="W29" s="762"/>
      <c r="X29" s="762"/>
      <c r="Y29" s="762"/>
      <c r="Z29" s="762"/>
      <c r="AA29" s="762"/>
      <c r="AB29" s="762"/>
      <c r="AC29" s="762"/>
      <c r="AD29" s="762"/>
      <c r="AE29" s="762"/>
      <c r="AF29" s="762"/>
    </row>
    <row r="30" spans="1:32" ht="12.75" customHeight="1">
      <c r="A30" s="790"/>
      <c r="B30" s="791"/>
      <c r="C30" s="777"/>
      <c r="D30" s="778"/>
      <c r="E30" s="779"/>
      <c r="F30" s="780"/>
      <c r="G30" s="795" t="s">
        <v>1353</v>
      </c>
      <c r="H30" s="782"/>
      <c r="I30" s="783"/>
      <c r="J30" s="788">
        <f>+J29</f>
        <v>1794853.47</v>
      </c>
      <c r="K30" s="789">
        <f>+J30</f>
        <v>1794853.47</v>
      </c>
      <c r="L30" s="789"/>
      <c r="M30" s="789"/>
      <c r="N30" s="789"/>
      <c r="O30" s="762"/>
      <c r="P30" s="762"/>
      <c r="Q30" s="762"/>
      <c r="R30" s="762"/>
      <c r="S30" s="762"/>
      <c r="T30" s="762"/>
      <c r="U30" s="762"/>
      <c r="V30" s="762"/>
      <c r="W30" s="762"/>
      <c r="X30" s="762"/>
      <c r="Y30" s="762"/>
      <c r="Z30" s="762"/>
      <c r="AA30" s="762"/>
      <c r="AB30" s="762"/>
      <c r="AC30" s="762"/>
      <c r="AD30" s="762"/>
      <c r="AE30" s="762"/>
      <c r="AF30" s="762"/>
    </row>
    <row r="31" spans="1:32" s="767" customFormat="1" ht="12.75" customHeight="1">
      <c r="A31" s="790"/>
      <c r="B31" s="791"/>
      <c r="C31" s="777"/>
      <c r="D31" s="778"/>
      <c r="E31" s="779"/>
      <c r="F31" s="780"/>
      <c r="G31" s="795"/>
      <c r="H31" s="782"/>
      <c r="I31" s="783"/>
      <c r="J31" s="788"/>
      <c r="K31" s="789"/>
      <c r="L31" s="789"/>
      <c r="M31" s="789"/>
      <c r="N31" s="789"/>
      <c r="O31" s="762"/>
      <c r="P31" s="762"/>
      <c r="Q31" s="762"/>
      <c r="R31" s="762"/>
      <c r="S31" s="762"/>
      <c r="T31" s="762"/>
      <c r="U31" s="762"/>
      <c r="V31" s="762"/>
      <c r="W31" s="762"/>
      <c r="X31" s="762"/>
      <c r="Y31" s="762"/>
      <c r="Z31" s="762"/>
      <c r="AA31" s="762"/>
      <c r="AB31" s="762"/>
      <c r="AC31" s="762"/>
      <c r="AD31" s="762"/>
      <c r="AE31" s="762"/>
      <c r="AF31" s="762"/>
    </row>
    <row r="32" spans="1:32" s="767" customFormat="1" ht="12.75" customHeight="1">
      <c r="A32" s="790"/>
      <c r="B32" s="791"/>
      <c r="C32" s="777"/>
      <c r="D32" s="798" t="s">
        <v>426</v>
      </c>
      <c r="E32" s="779" t="s">
        <v>353</v>
      </c>
      <c r="F32" s="780"/>
      <c r="G32" s="802" t="s">
        <v>1380</v>
      </c>
      <c r="H32" s="786"/>
      <c r="I32" s="787"/>
      <c r="J32" s="803">
        <v>123072.35</v>
      </c>
      <c r="K32" s="789"/>
      <c r="L32" s="789"/>
      <c r="M32" s="789"/>
      <c r="N32" s="789"/>
      <c r="O32" s="762"/>
      <c r="P32" s="762"/>
      <c r="Q32" s="762"/>
      <c r="R32" s="762"/>
      <c r="S32" s="762"/>
      <c r="T32" s="762"/>
      <c r="U32" s="762"/>
      <c r="V32" s="762"/>
      <c r="W32" s="762"/>
      <c r="X32" s="762"/>
      <c r="Y32" s="762"/>
      <c r="Z32" s="762"/>
      <c r="AA32" s="762"/>
      <c r="AB32" s="762"/>
      <c r="AC32" s="762"/>
      <c r="AD32" s="762"/>
      <c r="AE32" s="762"/>
      <c r="AF32" s="762"/>
    </row>
    <row r="33" spans="1:32" s="767" customFormat="1" ht="12.75" customHeight="1">
      <c r="A33" s="790"/>
      <c r="B33" s="791"/>
      <c r="C33" s="777"/>
      <c r="D33" s="778"/>
      <c r="E33" s="779"/>
      <c r="F33" s="780"/>
      <c r="G33" s="795" t="s">
        <v>1353</v>
      </c>
      <c r="H33" s="782"/>
      <c r="I33" s="783"/>
      <c r="J33" s="788">
        <f>+J32</f>
        <v>123072.35</v>
      </c>
      <c r="K33" s="789">
        <f>+J33</f>
        <v>123072.35</v>
      </c>
      <c r="L33" s="789"/>
      <c r="M33" s="789"/>
      <c r="N33" s="789"/>
      <c r="O33" s="762"/>
      <c r="P33" s="762"/>
      <c r="Q33" s="762"/>
      <c r="R33" s="762"/>
      <c r="S33" s="762"/>
      <c r="T33" s="762"/>
      <c r="U33" s="762"/>
      <c r="V33" s="762"/>
      <c r="W33" s="762"/>
      <c r="X33" s="762"/>
      <c r="Y33" s="762"/>
      <c r="Z33" s="762"/>
      <c r="AA33" s="762"/>
      <c r="AB33" s="762"/>
      <c r="AC33" s="762"/>
      <c r="AD33" s="762"/>
      <c r="AE33" s="762"/>
      <c r="AF33" s="762"/>
    </row>
    <row r="34" spans="1:32" s="767" customFormat="1" ht="12.75" customHeight="1">
      <c r="A34" s="790"/>
      <c r="B34" s="791"/>
      <c r="C34" s="777"/>
      <c r="D34" s="778"/>
      <c r="E34" s="779"/>
      <c r="F34" s="780"/>
      <c r="G34" s="795"/>
      <c r="H34" s="782"/>
      <c r="I34" s="783"/>
      <c r="J34" s="788"/>
      <c r="K34" s="789"/>
      <c r="L34" s="789"/>
      <c r="M34" s="789"/>
      <c r="N34" s="789"/>
      <c r="O34" s="762"/>
      <c r="P34" s="762"/>
      <c r="Q34" s="762"/>
      <c r="R34" s="762"/>
      <c r="S34" s="762"/>
      <c r="T34" s="762"/>
      <c r="U34" s="762"/>
      <c r="V34" s="762"/>
      <c r="W34" s="762"/>
      <c r="X34" s="762"/>
      <c r="Y34" s="762"/>
      <c r="Z34" s="762"/>
      <c r="AA34" s="762"/>
      <c r="AB34" s="762"/>
      <c r="AC34" s="762"/>
      <c r="AD34" s="762"/>
      <c r="AE34" s="762"/>
      <c r="AF34" s="762"/>
    </row>
    <row r="35" spans="1:32" s="767" customFormat="1" ht="12.75" customHeight="1">
      <c r="A35" s="790"/>
      <c r="B35" s="791"/>
      <c r="C35" s="777"/>
      <c r="D35" s="798" t="s">
        <v>426</v>
      </c>
      <c r="E35" s="779" t="s">
        <v>353</v>
      </c>
      <c r="F35" s="780"/>
      <c r="G35" s="802" t="s">
        <v>1381</v>
      </c>
      <c r="H35" s="786"/>
      <c r="I35" s="787"/>
      <c r="J35" s="803">
        <v>982355.81</v>
      </c>
      <c r="K35" s="789"/>
      <c r="L35" s="789"/>
      <c r="M35" s="789"/>
      <c r="N35" s="789"/>
      <c r="O35" s="762"/>
      <c r="P35" s="762"/>
      <c r="Q35" s="762"/>
      <c r="R35" s="762"/>
      <c r="S35" s="762"/>
      <c r="T35" s="762"/>
      <c r="U35" s="762"/>
      <c r="V35" s="762"/>
      <c r="W35" s="762"/>
      <c r="X35" s="762"/>
      <c r="Y35" s="762"/>
      <c r="Z35" s="762"/>
      <c r="AA35" s="762"/>
      <c r="AB35" s="762"/>
      <c r="AC35" s="762"/>
      <c r="AD35" s="762"/>
      <c r="AE35" s="762"/>
      <c r="AF35" s="762"/>
    </row>
    <row r="36" spans="1:32" s="767" customFormat="1" ht="12.75" customHeight="1">
      <c r="A36" s="790"/>
      <c r="B36" s="791"/>
      <c r="C36" s="777"/>
      <c r="D36" s="778"/>
      <c r="E36" s="779"/>
      <c r="F36" s="780"/>
      <c r="G36" s="795" t="s">
        <v>1353</v>
      </c>
      <c r="H36" s="782"/>
      <c r="I36" s="783"/>
      <c r="J36" s="788">
        <f>+J35</f>
        <v>982355.81</v>
      </c>
      <c r="K36" s="789">
        <f>+J36</f>
        <v>982355.81</v>
      </c>
      <c r="L36" s="789"/>
      <c r="M36" s="789"/>
      <c r="N36" s="789"/>
      <c r="O36" s="762"/>
      <c r="P36" s="762"/>
      <c r="Q36" s="762"/>
      <c r="R36" s="762"/>
      <c r="S36" s="762"/>
      <c r="T36" s="762"/>
      <c r="U36" s="762"/>
      <c r="V36" s="762"/>
      <c r="W36" s="762"/>
      <c r="X36" s="762"/>
      <c r="Y36" s="762"/>
      <c r="Z36" s="762"/>
      <c r="AA36" s="762"/>
      <c r="AB36" s="762"/>
      <c r="AC36" s="762"/>
      <c r="AD36" s="762"/>
      <c r="AE36" s="762"/>
      <c r="AF36" s="762"/>
    </row>
    <row r="37" spans="1:32" s="912" customFormat="1" ht="12.75" customHeight="1">
      <c r="A37" s="790"/>
      <c r="B37" s="791"/>
      <c r="C37" s="777"/>
      <c r="D37" s="778"/>
      <c r="E37" s="779"/>
      <c r="F37" s="780"/>
      <c r="G37" s="795"/>
      <c r="H37" s="782"/>
      <c r="I37" s="783"/>
      <c r="J37" s="788"/>
      <c r="K37" s="789"/>
      <c r="L37" s="789"/>
      <c r="M37" s="789"/>
      <c r="N37" s="789"/>
      <c r="O37" s="762"/>
      <c r="P37" s="762"/>
      <c r="Q37" s="762"/>
      <c r="R37" s="762"/>
      <c r="S37" s="762"/>
      <c r="T37" s="762"/>
      <c r="U37" s="762"/>
      <c r="V37" s="762"/>
      <c r="W37" s="762"/>
      <c r="X37" s="762"/>
      <c r="Y37" s="762"/>
      <c r="Z37" s="762"/>
      <c r="AA37" s="762"/>
      <c r="AB37" s="762"/>
      <c r="AC37" s="762"/>
      <c r="AD37" s="762"/>
      <c r="AE37" s="762"/>
      <c r="AF37" s="762"/>
    </row>
    <row r="38" spans="1:32" s="912" customFormat="1" ht="12.75" customHeight="1">
      <c r="A38" s="790"/>
      <c r="B38" s="791"/>
      <c r="C38" s="777"/>
      <c r="D38" s="778"/>
      <c r="E38" s="779"/>
      <c r="F38" s="780"/>
      <c r="G38" s="802" t="s">
        <v>345</v>
      </c>
      <c r="H38" s="782"/>
      <c r="I38" s="783"/>
      <c r="J38" s="803">
        <f>+J12+J15+J18+J21+J25+J29+J32+J35</f>
        <v>41394306.460000001</v>
      </c>
      <c r="K38" s="789"/>
      <c r="L38" s="789"/>
      <c r="M38" s="789"/>
      <c r="N38" s="789"/>
      <c r="O38" s="762"/>
      <c r="P38" s="762"/>
      <c r="Q38" s="762"/>
      <c r="R38" s="762"/>
      <c r="S38" s="762"/>
      <c r="T38" s="762"/>
      <c r="U38" s="762"/>
      <c r="V38" s="762"/>
      <c r="W38" s="762"/>
      <c r="X38" s="762"/>
      <c r="Y38" s="762"/>
      <c r="Z38" s="762"/>
      <c r="AA38" s="762"/>
      <c r="AB38" s="762"/>
      <c r="AC38" s="762"/>
      <c r="AD38" s="762"/>
      <c r="AE38" s="762"/>
      <c r="AF38" s="762"/>
    </row>
    <row r="39" spans="1:32" s="767" customFormat="1" ht="12.75" customHeight="1">
      <c r="A39" s="790"/>
      <c r="B39" s="791"/>
      <c r="C39" s="777"/>
      <c r="D39" s="778"/>
      <c r="E39" s="779"/>
      <c r="F39" s="780"/>
      <c r="G39" s="795"/>
      <c r="H39" s="782"/>
      <c r="I39" s="783"/>
      <c r="J39" s="788"/>
      <c r="K39" s="789"/>
      <c r="L39" s="777"/>
      <c r="M39" s="777"/>
      <c r="N39" s="777"/>
      <c r="O39" s="762"/>
      <c r="P39" s="762"/>
      <c r="Q39" s="762"/>
      <c r="R39" s="762"/>
      <c r="S39" s="762"/>
      <c r="T39" s="762"/>
      <c r="U39" s="762"/>
      <c r="V39" s="762"/>
      <c r="W39" s="762"/>
      <c r="X39" s="762"/>
      <c r="Y39" s="762"/>
      <c r="Z39" s="762"/>
      <c r="AA39" s="762"/>
      <c r="AB39" s="762"/>
      <c r="AC39" s="762"/>
      <c r="AD39" s="762"/>
      <c r="AE39" s="762"/>
      <c r="AF39" s="762"/>
    </row>
    <row r="40" spans="1:32" ht="12.75" customHeight="1">
      <c r="A40" s="825" t="s">
        <v>1384</v>
      </c>
      <c r="B40" s="446" t="s">
        <v>1356</v>
      </c>
      <c r="C40" s="777">
        <f>+J40</f>
        <v>5298884.1399999997</v>
      </c>
      <c r="D40" s="778" t="s">
        <v>673</v>
      </c>
      <c r="E40" s="779" t="s">
        <v>350</v>
      </c>
      <c r="F40" s="780"/>
      <c r="G40" s="781" t="s">
        <v>1310</v>
      </c>
      <c r="H40" s="782"/>
      <c r="I40" s="783"/>
      <c r="J40" s="803">
        <v>5298884.1399999997</v>
      </c>
      <c r="K40" s="789"/>
      <c r="L40" s="789"/>
      <c r="M40" s="789"/>
      <c r="N40" s="789"/>
      <c r="O40" s="762"/>
      <c r="P40" s="762"/>
      <c r="Q40" s="762"/>
      <c r="R40" s="762"/>
      <c r="S40" s="762"/>
      <c r="T40" s="762"/>
      <c r="U40" s="762"/>
      <c r="V40" s="762"/>
      <c r="W40" s="762"/>
      <c r="X40" s="762"/>
      <c r="Y40" s="762"/>
      <c r="Z40" s="762"/>
      <c r="AA40" s="762"/>
      <c r="AB40" s="762"/>
      <c r="AC40" s="762"/>
      <c r="AD40" s="762"/>
      <c r="AE40" s="762"/>
      <c r="AF40" s="762"/>
    </row>
    <row r="41" spans="1:32" ht="12.75" customHeight="1">
      <c r="A41" s="790"/>
      <c r="B41" s="791"/>
      <c r="C41" s="777"/>
      <c r="D41" s="778"/>
      <c r="E41" s="779"/>
      <c r="F41" s="780"/>
      <c r="G41" s="785" t="s">
        <v>1347</v>
      </c>
      <c r="H41" s="786"/>
      <c r="I41" s="787"/>
      <c r="J41" s="788">
        <v>0</v>
      </c>
      <c r="K41" s="789">
        <f>+J41</f>
        <v>0</v>
      </c>
      <c r="L41" s="789"/>
      <c r="M41" s="789"/>
      <c r="N41" s="789"/>
      <c r="O41" s="762"/>
      <c r="P41" s="762"/>
      <c r="Q41" s="762"/>
      <c r="R41" s="762"/>
      <c r="S41" s="762"/>
      <c r="T41" s="762"/>
      <c r="U41" s="762"/>
      <c r="V41" s="762"/>
      <c r="W41" s="762"/>
      <c r="X41" s="762"/>
      <c r="Y41" s="762"/>
      <c r="Z41" s="762"/>
      <c r="AA41" s="762"/>
      <c r="AB41" s="762"/>
      <c r="AC41" s="762"/>
      <c r="AD41" s="762"/>
      <c r="AE41" s="762"/>
      <c r="AF41" s="762"/>
    </row>
    <row r="42" spans="1:32" s="912" customFormat="1" ht="12.75" customHeight="1">
      <c r="A42" s="790"/>
      <c r="B42" s="791"/>
      <c r="C42" s="777"/>
      <c r="D42" s="778"/>
      <c r="E42" s="779"/>
      <c r="F42" s="780"/>
      <c r="G42" s="795" t="s">
        <v>1354</v>
      </c>
      <c r="H42" s="786"/>
      <c r="I42" s="787"/>
      <c r="J42" s="788">
        <v>1250000</v>
      </c>
      <c r="K42" s="789">
        <f>+J42</f>
        <v>1250000</v>
      </c>
      <c r="L42" s="789"/>
      <c r="M42" s="789"/>
      <c r="N42" s="789"/>
      <c r="O42" s="762"/>
      <c r="P42" s="762"/>
      <c r="Q42" s="762"/>
      <c r="R42" s="762"/>
      <c r="S42" s="762"/>
      <c r="T42" s="762"/>
      <c r="U42" s="762"/>
      <c r="V42" s="762"/>
      <c r="W42" s="762"/>
      <c r="X42" s="762"/>
      <c r="Y42" s="762"/>
      <c r="Z42" s="762"/>
      <c r="AA42" s="762"/>
      <c r="AB42" s="762"/>
      <c r="AC42" s="762"/>
      <c r="AD42" s="762"/>
      <c r="AE42" s="762"/>
      <c r="AF42" s="762"/>
    </row>
    <row r="43" spans="1:32" s="912" customFormat="1" ht="12.75" customHeight="1">
      <c r="A43" s="790"/>
      <c r="B43" s="791"/>
      <c r="C43" s="777"/>
      <c r="D43" s="778"/>
      <c r="E43" s="779"/>
      <c r="F43" s="780"/>
      <c r="G43" s="785" t="s">
        <v>1355</v>
      </c>
      <c r="H43" s="786"/>
      <c r="I43" s="787"/>
      <c r="J43" s="788">
        <v>4048884.14</v>
      </c>
      <c r="K43" s="789">
        <f>+J43</f>
        <v>4048884.14</v>
      </c>
      <c r="L43" s="789"/>
      <c r="M43" s="789"/>
      <c r="N43" s="789"/>
      <c r="O43" s="762"/>
      <c r="P43" s="762"/>
      <c r="Q43" s="762"/>
      <c r="R43" s="762"/>
      <c r="S43" s="762"/>
      <c r="T43" s="762"/>
      <c r="U43" s="762"/>
      <c r="V43" s="762"/>
      <c r="W43" s="762"/>
      <c r="X43" s="762"/>
      <c r="Y43" s="762"/>
      <c r="Z43" s="762"/>
      <c r="AA43" s="762"/>
      <c r="AB43" s="762"/>
      <c r="AC43" s="762"/>
      <c r="AD43" s="762"/>
      <c r="AE43" s="762"/>
      <c r="AF43" s="762"/>
    </row>
    <row r="44" spans="1:32" s="912" customFormat="1" ht="12.75" customHeight="1">
      <c r="A44" s="790"/>
      <c r="B44" s="791"/>
      <c r="C44" s="777"/>
      <c r="D44" s="778"/>
      <c r="E44" s="779"/>
      <c r="F44" s="780"/>
      <c r="G44" s="785"/>
      <c r="H44" s="786"/>
      <c r="I44" s="787"/>
      <c r="J44" s="788"/>
      <c r="K44" s="789"/>
      <c r="L44" s="789"/>
      <c r="M44" s="789"/>
      <c r="N44" s="789"/>
      <c r="O44" s="762"/>
      <c r="P44" s="762"/>
      <c r="Q44" s="762"/>
      <c r="R44" s="762"/>
      <c r="S44" s="762"/>
      <c r="T44" s="762"/>
      <c r="U44" s="762"/>
      <c r="V44" s="762"/>
      <c r="W44" s="762"/>
      <c r="X44" s="762"/>
      <c r="Y44" s="762"/>
      <c r="Z44" s="762"/>
      <c r="AA44" s="762"/>
      <c r="AB44" s="762"/>
      <c r="AC44" s="762"/>
      <c r="AD44" s="762"/>
      <c r="AE44" s="762"/>
      <c r="AF44" s="762"/>
    </row>
    <row r="45" spans="1:32" s="912" customFormat="1" ht="12.75" customHeight="1">
      <c r="A45" s="911" t="s">
        <v>935</v>
      </c>
      <c r="B45" s="446" t="s">
        <v>936</v>
      </c>
      <c r="C45" s="807">
        <f>+J47</f>
        <v>128214.67</v>
      </c>
      <c r="D45" s="828" t="s">
        <v>40</v>
      </c>
      <c r="E45" s="826" t="s">
        <v>353</v>
      </c>
      <c r="F45" s="794"/>
      <c r="G45" s="781" t="s">
        <v>1307</v>
      </c>
      <c r="H45" s="786"/>
      <c r="I45" s="787"/>
      <c r="J45" s="803">
        <f>+J46+J47+J48</f>
        <v>128214.67</v>
      </c>
      <c r="K45" s="789"/>
      <c r="L45" s="789"/>
      <c r="M45" s="789"/>
      <c r="N45" s="789"/>
      <c r="O45" s="762"/>
      <c r="P45" s="762"/>
      <c r="Q45" s="762"/>
      <c r="R45" s="762"/>
      <c r="S45" s="762"/>
      <c r="T45" s="762"/>
      <c r="U45" s="762"/>
      <c r="V45" s="762"/>
      <c r="W45" s="762"/>
      <c r="X45" s="762"/>
      <c r="Y45" s="762"/>
      <c r="Z45" s="762"/>
      <c r="AA45" s="762"/>
      <c r="AB45" s="762"/>
      <c r="AC45" s="762"/>
      <c r="AD45" s="762"/>
      <c r="AE45" s="762"/>
      <c r="AF45" s="762"/>
    </row>
    <row r="46" spans="1:32" s="912" customFormat="1" ht="12.75" customHeight="1">
      <c r="A46" s="776"/>
      <c r="B46" s="791"/>
      <c r="C46" s="807"/>
      <c r="D46" s="792"/>
      <c r="E46" s="793"/>
      <c r="F46" s="794"/>
      <c r="G46" s="785" t="s">
        <v>1347</v>
      </c>
      <c r="H46" s="786"/>
      <c r="I46" s="787"/>
      <c r="J46" s="788"/>
      <c r="K46" s="789"/>
      <c r="L46" s="789"/>
      <c r="M46" s="789"/>
      <c r="N46" s="789"/>
      <c r="O46" s="762"/>
      <c r="P46" s="762"/>
      <c r="Q46" s="762"/>
      <c r="R46" s="762"/>
      <c r="S46" s="762"/>
      <c r="T46" s="762"/>
      <c r="U46" s="762"/>
      <c r="V46" s="762"/>
      <c r="W46" s="762"/>
      <c r="X46" s="762"/>
      <c r="Y46" s="762"/>
      <c r="Z46" s="762"/>
      <c r="AA46" s="762"/>
      <c r="AB46" s="762"/>
      <c r="AC46" s="762"/>
      <c r="AD46" s="762"/>
      <c r="AE46" s="762"/>
      <c r="AF46" s="762"/>
    </row>
    <row r="47" spans="1:32" s="912" customFormat="1" ht="12.75" customHeight="1">
      <c r="A47" s="790"/>
      <c r="B47" s="791"/>
      <c r="C47" s="777"/>
      <c r="D47" s="778"/>
      <c r="E47" s="779"/>
      <c r="F47" s="780"/>
      <c r="G47" s="795" t="s">
        <v>1354</v>
      </c>
      <c r="H47" s="786"/>
      <c r="I47" s="787"/>
      <c r="J47" s="788">
        <v>128214.67</v>
      </c>
      <c r="K47" s="789">
        <f>+J47</f>
        <v>128214.67</v>
      </c>
      <c r="L47" s="789"/>
      <c r="M47" s="789"/>
      <c r="N47" s="789"/>
      <c r="O47" s="762"/>
      <c r="P47" s="762"/>
      <c r="Q47" s="762"/>
      <c r="R47" s="762"/>
      <c r="S47" s="762"/>
      <c r="T47" s="762"/>
      <c r="U47" s="762"/>
      <c r="V47" s="762"/>
      <c r="W47" s="762"/>
      <c r="X47" s="762"/>
      <c r="Y47" s="762"/>
      <c r="Z47" s="762"/>
      <c r="AA47" s="762"/>
      <c r="AB47" s="762"/>
      <c r="AC47" s="762"/>
      <c r="AD47" s="762"/>
      <c r="AE47" s="762"/>
      <c r="AF47" s="762"/>
    </row>
    <row r="48" spans="1:32" s="912" customFormat="1" ht="12.75" customHeight="1">
      <c r="A48" s="790"/>
      <c r="B48" s="791"/>
      <c r="C48" s="777"/>
      <c r="D48" s="778"/>
      <c r="E48" s="779"/>
      <c r="F48" s="780"/>
      <c r="G48" s="785" t="s">
        <v>1355</v>
      </c>
      <c r="H48" s="786"/>
      <c r="I48" s="787"/>
      <c r="J48" s="788"/>
      <c r="K48" s="789"/>
      <c r="L48" s="789"/>
      <c r="M48" s="789"/>
      <c r="N48" s="789"/>
      <c r="O48" s="762"/>
      <c r="P48" s="762"/>
      <c r="Q48" s="762"/>
      <c r="R48" s="762"/>
      <c r="S48" s="762"/>
      <c r="T48" s="762"/>
      <c r="U48" s="762"/>
      <c r="V48" s="762"/>
      <c r="W48" s="762"/>
      <c r="X48" s="762"/>
      <c r="Y48" s="762"/>
      <c r="Z48" s="762"/>
      <c r="AA48" s="762"/>
      <c r="AB48" s="762"/>
      <c r="AC48" s="762"/>
      <c r="AD48" s="762"/>
      <c r="AE48" s="762"/>
      <c r="AF48" s="762"/>
    </row>
    <row r="49" spans="1:32" s="912" customFormat="1" ht="12.75" customHeight="1">
      <c r="A49" s="790"/>
      <c r="B49" s="791"/>
      <c r="C49" s="777"/>
      <c r="D49" s="778"/>
      <c r="E49" s="779"/>
      <c r="F49" s="780"/>
      <c r="G49" s="785"/>
      <c r="H49" s="786"/>
      <c r="I49" s="787"/>
      <c r="J49" s="788"/>
      <c r="K49" s="789"/>
      <c r="L49" s="789"/>
      <c r="M49" s="789"/>
      <c r="N49" s="789"/>
      <c r="O49" s="762"/>
      <c r="P49" s="762"/>
      <c r="Q49" s="762"/>
      <c r="R49" s="762"/>
      <c r="S49" s="762"/>
      <c r="T49" s="762"/>
      <c r="U49" s="762"/>
      <c r="V49" s="762"/>
      <c r="W49" s="762"/>
      <c r="X49" s="762"/>
      <c r="Y49" s="762"/>
      <c r="Z49" s="762"/>
      <c r="AA49" s="762"/>
      <c r="AB49" s="762"/>
      <c r="AC49" s="762"/>
      <c r="AD49" s="762"/>
      <c r="AE49" s="762"/>
      <c r="AF49" s="762"/>
    </row>
    <row r="50" spans="1:32" s="912" customFormat="1" ht="12.75" customHeight="1">
      <c r="A50" s="608" t="s">
        <v>1156</v>
      </c>
      <c r="B50" s="609" t="s">
        <v>1157</v>
      </c>
      <c r="C50" s="777">
        <f>+J50</f>
        <v>9367458.4600000009</v>
      </c>
      <c r="D50" s="778" t="s">
        <v>673</v>
      </c>
      <c r="E50" s="779" t="s">
        <v>354</v>
      </c>
      <c r="F50" s="780"/>
      <c r="G50" s="781" t="s">
        <v>1382</v>
      </c>
      <c r="H50" s="786"/>
      <c r="I50" s="787"/>
      <c r="J50" s="803">
        <f>+J51+J52+J53+J54</f>
        <v>9367458.4600000009</v>
      </c>
      <c r="K50" s="789"/>
      <c r="L50" s="789"/>
      <c r="M50" s="789"/>
      <c r="N50" s="789"/>
      <c r="O50" s="762"/>
      <c r="P50" s="762"/>
      <c r="Q50" s="762"/>
      <c r="R50" s="762"/>
      <c r="S50" s="762"/>
      <c r="T50" s="762"/>
      <c r="U50" s="762"/>
      <c r="V50" s="762"/>
      <c r="W50" s="762"/>
      <c r="X50" s="762"/>
      <c r="Y50" s="762"/>
      <c r="Z50" s="762"/>
      <c r="AA50" s="762"/>
      <c r="AB50" s="762"/>
      <c r="AC50" s="762"/>
      <c r="AD50" s="762"/>
      <c r="AE50" s="762"/>
      <c r="AF50" s="762"/>
    </row>
    <row r="51" spans="1:32" s="912" customFormat="1" ht="12.75" customHeight="1">
      <c r="A51" s="790"/>
      <c r="B51" s="791"/>
      <c r="C51" s="777"/>
      <c r="D51" s="778"/>
      <c r="E51" s="779"/>
      <c r="F51" s="780"/>
      <c r="G51" s="785" t="s">
        <v>1347</v>
      </c>
      <c r="H51" s="786"/>
      <c r="I51" s="787"/>
      <c r="J51" s="788"/>
      <c r="K51" s="789"/>
      <c r="L51" s="789"/>
      <c r="M51" s="789"/>
      <c r="N51" s="789"/>
      <c r="O51" s="762"/>
      <c r="P51" s="762"/>
      <c r="Q51" s="762"/>
      <c r="R51" s="762"/>
      <c r="S51" s="762"/>
      <c r="T51" s="762"/>
      <c r="U51" s="762"/>
      <c r="V51" s="762"/>
      <c r="W51" s="762"/>
      <c r="X51" s="762"/>
      <c r="Y51" s="762"/>
      <c r="Z51" s="762"/>
      <c r="AA51" s="762"/>
      <c r="AB51" s="762"/>
      <c r="AC51" s="762"/>
      <c r="AD51" s="762"/>
      <c r="AE51" s="762"/>
      <c r="AF51" s="762"/>
    </row>
    <row r="52" spans="1:32" s="912" customFormat="1" ht="12.75" customHeight="1">
      <c r="A52" s="790"/>
      <c r="B52" s="791"/>
      <c r="C52" s="777"/>
      <c r="D52" s="778"/>
      <c r="E52" s="779"/>
      <c r="F52" s="780"/>
      <c r="G52" s="795" t="s">
        <v>1354</v>
      </c>
      <c r="H52" s="786"/>
      <c r="I52" s="787"/>
      <c r="J52" s="788">
        <v>1500000</v>
      </c>
      <c r="K52" s="789">
        <f>+J52</f>
        <v>1500000</v>
      </c>
      <c r="L52" s="789"/>
      <c r="M52" s="789"/>
      <c r="N52" s="789"/>
      <c r="O52" s="762"/>
      <c r="P52" s="762"/>
      <c r="Q52" s="762"/>
      <c r="R52" s="762"/>
      <c r="S52" s="762"/>
      <c r="T52" s="762"/>
      <c r="U52" s="762"/>
      <c r="V52" s="762"/>
      <c r="W52" s="762"/>
      <c r="X52" s="762"/>
      <c r="Y52" s="762"/>
      <c r="Z52" s="762"/>
      <c r="AA52" s="762"/>
      <c r="AB52" s="762"/>
      <c r="AC52" s="762"/>
      <c r="AD52" s="762"/>
      <c r="AE52" s="762"/>
      <c r="AF52" s="762"/>
    </row>
    <row r="53" spans="1:32" s="912" customFormat="1" ht="12.75" customHeight="1">
      <c r="A53" s="790"/>
      <c r="B53" s="791"/>
      <c r="C53" s="777"/>
      <c r="D53" s="778"/>
      <c r="E53" s="779"/>
      <c r="F53" s="780"/>
      <c r="G53" s="785" t="s">
        <v>1355</v>
      </c>
      <c r="H53" s="786"/>
      <c r="I53" s="787"/>
      <c r="J53" s="788">
        <v>0</v>
      </c>
      <c r="K53" s="789">
        <f>+J53</f>
        <v>0</v>
      </c>
      <c r="L53" s="789"/>
      <c r="M53" s="789"/>
      <c r="N53" s="789"/>
      <c r="O53" s="762"/>
      <c r="P53" s="762"/>
      <c r="Q53" s="762"/>
      <c r="R53" s="762"/>
      <c r="S53" s="762"/>
      <c r="T53" s="762"/>
      <c r="U53" s="762"/>
      <c r="V53" s="762"/>
      <c r="W53" s="762"/>
      <c r="X53" s="762"/>
      <c r="Y53" s="762"/>
      <c r="Z53" s="762"/>
      <c r="AA53" s="762"/>
      <c r="AB53" s="762"/>
      <c r="AC53" s="762"/>
      <c r="AD53" s="762"/>
      <c r="AE53" s="762"/>
      <c r="AF53" s="762"/>
    </row>
    <row r="54" spans="1:32" s="912" customFormat="1" ht="12.75" customHeight="1">
      <c r="A54" s="790"/>
      <c r="B54" s="791"/>
      <c r="C54" s="777"/>
      <c r="D54" s="778"/>
      <c r="E54" s="779"/>
      <c r="F54" s="780"/>
      <c r="G54" s="785" t="s">
        <v>1359</v>
      </c>
      <c r="H54" s="786"/>
      <c r="I54" s="787"/>
      <c r="J54" s="788">
        <v>7867458.46</v>
      </c>
      <c r="K54" s="789">
        <f>+J54</f>
        <v>7867458.46</v>
      </c>
      <c r="L54" s="789"/>
      <c r="M54" s="789"/>
      <c r="N54" s="789"/>
      <c r="O54" s="762"/>
      <c r="P54" s="762"/>
      <c r="Q54" s="762"/>
      <c r="R54" s="762"/>
      <c r="S54" s="762"/>
      <c r="T54" s="762"/>
      <c r="U54" s="762"/>
      <c r="V54" s="762"/>
      <c r="W54" s="762"/>
      <c r="X54" s="762"/>
      <c r="Y54" s="762"/>
      <c r="Z54" s="762"/>
      <c r="AA54" s="762"/>
      <c r="AB54" s="762"/>
      <c r="AC54" s="762"/>
      <c r="AD54" s="762"/>
      <c r="AE54" s="762"/>
      <c r="AF54" s="762"/>
    </row>
    <row r="55" spans="1:32" ht="12.75" customHeight="1">
      <c r="A55" s="790"/>
      <c r="B55" s="791"/>
      <c r="C55" s="777"/>
      <c r="D55" s="778"/>
      <c r="E55" s="779"/>
      <c r="F55" s="780"/>
      <c r="G55" s="795"/>
      <c r="H55" s="782"/>
      <c r="I55" s="783"/>
      <c r="J55" s="788"/>
      <c r="K55" s="789"/>
      <c r="L55" s="789"/>
      <c r="M55" s="789"/>
      <c r="N55" s="789"/>
      <c r="O55" s="762"/>
      <c r="P55" s="762"/>
      <c r="Q55" s="762"/>
      <c r="R55" s="762"/>
      <c r="S55" s="762"/>
      <c r="T55" s="762"/>
      <c r="U55" s="762"/>
      <c r="V55" s="762"/>
      <c r="W55" s="762"/>
      <c r="X55" s="762"/>
      <c r="Y55" s="762"/>
      <c r="Z55" s="762"/>
      <c r="AA55" s="762"/>
      <c r="AB55" s="762"/>
      <c r="AC55" s="762"/>
      <c r="AD55" s="762"/>
      <c r="AE55" s="762"/>
      <c r="AF55" s="762"/>
    </row>
    <row r="56" spans="1:32" ht="12.75" customHeight="1">
      <c r="A56" s="608" t="s">
        <v>1385</v>
      </c>
      <c r="B56" s="791" t="s">
        <v>1386</v>
      </c>
      <c r="C56" s="948">
        <v>15301180.08</v>
      </c>
      <c r="D56" s="778" t="s">
        <v>673</v>
      </c>
      <c r="E56" s="779" t="s">
        <v>1316</v>
      </c>
      <c r="F56" s="780"/>
      <c r="G56" s="802" t="s">
        <v>1383</v>
      </c>
      <c r="H56" s="786"/>
      <c r="I56" s="787"/>
      <c r="J56" s="784">
        <f>+J57+J58</f>
        <v>15301180.08</v>
      </c>
      <c r="K56" s="789"/>
      <c r="L56" s="789"/>
      <c r="M56" s="789"/>
      <c r="N56" s="789"/>
      <c r="O56" s="762"/>
      <c r="P56" s="762"/>
      <c r="Q56" s="762"/>
      <c r="R56" s="762"/>
      <c r="S56" s="762"/>
      <c r="T56" s="762"/>
      <c r="U56" s="762"/>
      <c r="V56" s="762"/>
      <c r="W56" s="762"/>
      <c r="X56" s="762"/>
      <c r="Y56" s="762"/>
      <c r="Z56" s="762"/>
      <c r="AA56" s="762"/>
      <c r="AB56" s="762"/>
      <c r="AC56" s="762"/>
      <c r="AD56" s="762"/>
      <c r="AE56" s="762"/>
      <c r="AF56" s="762"/>
    </row>
    <row r="57" spans="1:32" ht="12.75" customHeight="1">
      <c r="A57" s="790"/>
      <c r="B57" s="791"/>
      <c r="C57" s="204"/>
      <c r="D57" s="778"/>
      <c r="E57" s="779"/>
      <c r="F57" s="780"/>
      <c r="G57" s="785" t="s">
        <v>1347</v>
      </c>
      <c r="H57" s="782"/>
      <c r="I57" s="783"/>
      <c r="J57" s="801">
        <f>+'Distribucion Programas II '!J11</f>
        <v>15301180.08</v>
      </c>
      <c r="K57" s="789">
        <f>+J57</f>
        <v>15301180.08</v>
      </c>
      <c r="L57" s="789"/>
      <c r="M57" s="789"/>
      <c r="N57" s="789"/>
      <c r="O57" s="762"/>
      <c r="P57" s="762"/>
      <c r="Q57" s="762"/>
      <c r="R57" s="762"/>
      <c r="S57" s="762"/>
      <c r="T57" s="762"/>
      <c r="U57" s="762"/>
      <c r="V57" s="762"/>
      <c r="W57" s="762"/>
      <c r="X57" s="762"/>
      <c r="Y57" s="762"/>
      <c r="Z57" s="762"/>
      <c r="AA57" s="762"/>
      <c r="AB57" s="762"/>
      <c r="AC57" s="762"/>
      <c r="AD57" s="762"/>
      <c r="AE57" s="762"/>
      <c r="AF57" s="762"/>
    </row>
    <row r="58" spans="1:32" ht="12.75" customHeight="1">
      <c r="A58" s="790"/>
      <c r="B58" s="791"/>
      <c r="C58" s="204"/>
      <c r="D58" s="778"/>
      <c r="E58" s="779"/>
      <c r="F58" s="780"/>
      <c r="G58" s="795" t="s">
        <v>1354</v>
      </c>
      <c r="H58" s="786"/>
      <c r="I58" s="787"/>
      <c r="J58" s="801"/>
      <c r="K58" s="789"/>
      <c r="L58" s="789"/>
      <c r="M58" s="789"/>
      <c r="N58" s="789"/>
      <c r="O58" s="762"/>
      <c r="P58" s="762"/>
      <c r="Q58" s="762"/>
      <c r="R58" s="762"/>
      <c r="S58" s="762"/>
      <c r="T58" s="762"/>
      <c r="U58" s="762"/>
      <c r="V58" s="762"/>
      <c r="W58" s="762"/>
      <c r="X58" s="762"/>
      <c r="Y58" s="762"/>
      <c r="Z58" s="762"/>
      <c r="AA58" s="762"/>
      <c r="AB58" s="762"/>
      <c r="AC58" s="762"/>
      <c r="AD58" s="762"/>
      <c r="AE58" s="762"/>
      <c r="AF58" s="762"/>
    </row>
    <row r="59" spans="1:32" s="912" customFormat="1" ht="12.75" customHeight="1">
      <c r="A59" s="790"/>
      <c r="B59" s="791"/>
      <c r="C59" s="461"/>
      <c r="D59" s="778"/>
      <c r="E59" s="779"/>
      <c r="F59" s="780"/>
      <c r="G59" s="785" t="s">
        <v>1355</v>
      </c>
      <c r="H59" s="786"/>
      <c r="I59" s="787"/>
      <c r="J59" s="801"/>
      <c r="K59" s="789"/>
      <c r="L59" s="789"/>
      <c r="M59" s="789"/>
      <c r="N59" s="789"/>
      <c r="O59" s="762"/>
      <c r="P59" s="762"/>
      <c r="Q59" s="762"/>
      <c r="R59" s="762"/>
      <c r="S59" s="762"/>
      <c r="T59" s="762"/>
      <c r="U59" s="762"/>
      <c r="V59" s="762"/>
      <c r="W59" s="762"/>
      <c r="X59" s="762"/>
      <c r="Y59" s="762"/>
      <c r="Z59" s="762"/>
      <c r="AA59" s="762"/>
      <c r="AB59" s="762"/>
      <c r="AC59" s="762"/>
      <c r="AD59" s="762"/>
      <c r="AE59" s="762"/>
      <c r="AF59" s="762"/>
    </row>
    <row r="60" spans="1:32" s="912" customFormat="1" ht="12.75" customHeight="1">
      <c r="A60" s="790"/>
      <c r="B60" s="791"/>
      <c r="C60" s="461"/>
      <c r="D60" s="778"/>
      <c r="E60" s="779"/>
      <c r="F60" s="780"/>
      <c r="G60" s="785" t="s">
        <v>1359</v>
      </c>
      <c r="H60" s="786"/>
      <c r="I60" s="787"/>
      <c r="J60" s="801"/>
      <c r="K60" s="789"/>
      <c r="L60" s="789"/>
      <c r="M60" s="789"/>
      <c r="N60" s="789"/>
      <c r="O60" s="762"/>
      <c r="P60" s="762"/>
      <c r="Q60" s="762"/>
      <c r="R60" s="762"/>
      <c r="S60" s="762"/>
      <c r="T60" s="762"/>
      <c r="U60" s="762"/>
      <c r="V60" s="762"/>
      <c r="W60" s="762"/>
      <c r="X60" s="762"/>
      <c r="Y60" s="762"/>
      <c r="Z60" s="762"/>
      <c r="AA60" s="762"/>
      <c r="AB60" s="762"/>
      <c r="AC60" s="762"/>
      <c r="AD60" s="762"/>
      <c r="AE60" s="762"/>
      <c r="AF60" s="762"/>
    </row>
    <row r="61" spans="1:32" ht="12.75" customHeight="1">
      <c r="A61" s="790"/>
      <c r="B61" s="791"/>
      <c r="C61" s="777"/>
      <c r="D61" s="778"/>
      <c r="E61" s="779"/>
      <c r="F61" s="780"/>
      <c r="G61" s="795"/>
      <c r="H61" s="782"/>
      <c r="I61" s="783"/>
      <c r="J61" s="784"/>
      <c r="K61" s="789"/>
      <c r="L61" s="789"/>
      <c r="M61" s="789"/>
      <c r="N61" s="789"/>
      <c r="O61" s="762"/>
      <c r="P61" s="762"/>
      <c r="Q61" s="762"/>
      <c r="R61" s="762"/>
      <c r="S61" s="762"/>
      <c r="T61" s="762"/>
      <c r="U61" s="762"/>
      <c r="V61" s="762"/>
      <c r="W61" s="762"/>
      <c r="X61" s="762"/>
      <c r="Y61" s="762"/>
      <c r="Z61" s="762"/>
      <c r="AA61" s="762"/>
      <c r="AB61" s="762"/>
      <c r="AC61" s="762"/>
      <c r="AD61" s="762"/>
      <c r="AE61" s="762"/>
      <c r="AF61" s="762"/>
    </row>
    <row r="62" spans="1:32" ht="12.75" customHeight="1">
      <c r="A62" s="790"/>
      <c r="B62" s="791"/>
      <c r="C62" s="777"/>
      <c r="D62" s="778"/>
      <c r="E62" s="779"/>
      <c r="F62" s="780"/>
      <c r="G62" s="802"/>
      <c r="H62" s="786"/>
      <c r="I62" s="787"/>
      <c r="J62" s="784"/>
      <c r="K62" s="789"/>
      <c r="L62" s="789"/>
      <c r="M62" s="789"/>
      <c r="N62" s="789"/>
      <c r="O62" s="762"/>
      <c r="P62" s="762"/>
      <c r="Q62" s="762"/>
      <c r="R62" s="762"/>
      <c r="S62" s="762"/>
      <c r="T62" s="762"/>
      <c r="U62" s="762"/>
      <c r="V62" s="762"/>
      <c r="W62" s="762"/>
      <c r="X62" s="762"/>
      <c r="Y62" s="762"/>
      <c r="Z62" s="762"/>
      <c r="AA62" s="762"/>
      <c r="AB62" s="762"/>
      <c r="AC62" s="762"/>
      <c r="AD62" s="762"/>
      <c r="AE62" s="762"/>
      <c r="AF62" s="762"/>
    </row>
    <row r="63" spans="1:32" ht="12.75" customHeight="1">
      <c r="A63" s="790"/>
      <c r="B63" s="791"/>
      <c r="C63" s="777"/>
      <c r="D63" s="778"/>
      <c r="E63" s="779"/>
      <c r="F63" s="780"/>
      <c r="G63" s="795"/>
      <c r="H63" s="782"/>
      <c r="I63" s="783"/>
      <c r="J63" s="788"/>
      <c r="K63" s="789"/>
      <c r="L63" s="789"/>
      <c r="M63" s="789"/>
      <c r="N63" s="789"/>
      <c r="O63" s="762"/>
      <c r="P63" s="762"/>
      <c r="Q63" s="762"/>
      <c r="R63" s="762"/>
      <c r="S63" s="762"/>
      <c r="T63" s="762"/>
      <c r="U63" s="762"/>
      <c r="V63" s="762"/>
      <c r="W63" s="762"/>
      <c r="X63" s="762"/>
      <c r="Y63" s="762"/>
      <c r="Z63" s="762"/>
      <c r="AA63" s="762"/>
      <c r="AB63" s="762"/>
      <c r="AC63" s="762"/>
      <c r="AD63" s="762"/>
      <c r="AE63" s="762"/>
      <c r="AF63" s="762"/>
    </row>
    <row r="64" spans="1:32" ht="12.75" customHeight="1">
      <c r="A64" s="805"/>
      <c r="B64" s="806"/>
      <c r="C64" s="807"/>
      <c r="D64" s="792"/>
      <c r="E64" s="793"/>
      <c r="F64" s="794"/>
      <c r="G64" s="802" t="s">
        <v>345</v>
      </c>
      <c r="H64" s="786"/>
      <c r="I64" s="787"/>
      <c r="J64" s="808">
        <f>+J40+J45+J50+J56</f>
        <v>30095737.350000001</v>
      </c>
      <c r="K64" s="809"/>
      <c r="L64" s="809"/>
      <c r="M64" s="809"/>
      <c r="N64" s="809"/>
      <c r="O64" s="762"/>
      <c r="P64" s="762"/>
      <c r="Q64" s="762"/>
      <c r="R64" s="762"/>
      <c r="S64" s="762"/>
      <c r="T64" s="762"/>
      <c r="U64" s="762"/>
      <c r="V64" s="762"/>
      <c r="W64" s="762"/>
      <c r="X64" s="762"/>
      <c r="Y64" s="762"/>
      <c r="Z64" s="762"/>
      <c r="AA64" s="762"/>
      <c r="AB64" s="762"/>
      <c r="AC64" s="762"/>
      <c r="AD64" s="762"/>
      <c r="AE64" s="762"/>
      <c r="AF64" s="762"/>
    </row>
    <row r="65" spans="1:32" ht="12.75" customHeight="1">
      <c r="A65" s="810"/>
      <c r="B65" s="810"/>
      <c r="C65" s="811"/>
      <c r="D65" s="812"/>
      <c r="E65" s="813"/>
      <c r="F65" s="814"/>
      <c r="G65" s="795"/>
      <c r="H65" s="782"/>
      <c r="I65" s="783"/>
      <c r="J65" s="815"/>
      <c r="K65" s="816"/>
      <c r="L65" s="809"/>
      <c r="M65" s="809"/>
      <c r="N65" s="809"/>
      <c r="O65" s="762"/>
      <c r="P65" s="762"/>
      <c r="Q65" s="762"/>
      <c r="R65" s="762"/>
      <c r="S65" s="762"/>
      <c r="T65" s="762"/>
      <c r="U65" s="762"/>
      <c r="V65" s="762"/>
      <c r="W65" s="762"/>
      <c r="X65" s="762"/>
      <c r="Y65" s="762"/>
      <c r="Z65" s="762"/>
      <c r="AA65" s="762"/>
      <c r="AB65" s="762"/>
      <c r="AC65" s="762"/>
      <c r="AD65" s="762"/>
      <c r="AE65" s="762"/>
      <c r="AF65" s="762"/>
    </row>
    <row r="66" spans="1:32" s="912" customFormat="1" ht="12.75" customHeight="1">
      <c r="A66" s="919" t="s">
        <v>1252</v>
      </c>
      <c r="B66" s="928" t="s">
        <v>1389</v>
      </c>
      <c r="C66" s="929">
        <v>41075.56</v>
      </c>
      <c r="D66" s="930" t="s">
        <v>41</v>
      </c>
      <c r="E66" s="931" t="s">
        <v>351</v>
      </c>
      <c r="F66" s="812"/>
      <c r="G66" s="795" t="s">
        <v>1390</v>
      </c>
      <c r="H66" s="782"/>
      <c r="I66" s="783"/>
      <c r="J66" s="935">
        <f>+C66</f>
        <v>41075.56</v>
      </c>
      <c r="K66" s="816"/>
      <c r="L66" s="809"/>
      <c r="M66" s="809"/>
      <c r="N66" s="809"/>
      <c r="O66" s="762"/>
      <c r="P66" s="762"/>
      <c r="Q66" s="762"/>
      <c r="R66" s="762"/>
      <c r="S66" s="762"/>
      <c r="T66" s="762"/>
      <c r="U66" s="762"/>
      <c r="V66" s="762"/>
      <c r="W66" s="762"/>
      <c r="X66" s="762"/>
      <c r="Y66" s="762"/>
      <c r="Z66" s="762"/>
      <c r="AA66" s="762"/>
      <c r="AB66" s="762"/>
      <c r="AC66" s="762"/>
      <c r="AD66" s="762"/>
      <c r="AE66" s="762"/>
      <c r="AF66" s="762"/>
    </row>
    <row r="67" spans="1:32" s="912" customFormat="1" ht="12.75" customHeight="1">
      <c r="A67" s="919"/>
      <c r="B67" s="928"/>
      <c r="C67" s="929"/>
      <c r="D67" s="930"/>
      <c r="E67" s="931"/>
      <c r="F67" s="812"/>
      <c r="G67" s="785" t="s">
        <v>1347</v>
      </c>
      <c r="H67" s="782"/>
      <c r="I67" s="783"/>
      <c r="J67" s="935"/>
      <c r="K67" s="816"/>
      <c r="L67" s="809"/>
      <c r="M67" s="809"/>
      <c r="N67" s="809"/>
      <c r="O67" s="762"/>
      <c r="P67" s="762"/>
      <c r="Q67" s="762"/>
      <c r="R67" s="762"/>
      <c r="S67" s="762"/>
      <c r="T67" s="762"/>
      <c r="U67" s="762"/>
      <c r="V67" s="762"/>
      <c r="W67" s="762"/>
      <c r="X67" s="762"/>
      <c r="Y67" s="762"/>
      <c r="Z67" s="762"/>
      <c r="AA67" s="762"/>
      <c r="AB67" s="762"/>
      <c r="AC67" s="762"/>
      <c r="AD67" s="762"/>
      <c r="AE67" s="762"/>
      <c r="AF67" s="762"/>
    </row>
    <row r="68" spans="1:32" s="912" customFormat="1" ht="12.75" customHeight="1">
      <c r="A68" s="919"/>
      <c r="B68" s="928"/>
      <c r="C68" s="929"/>
      <c r="D68" s="930"/>
      <c r="E68" s="931"/>
      <c r="F68" s="812"/>
      <c r="G68" s="795" t="s">
        <v>1354</v>
      </c>
      <c r="H68" s="782"/>
      <c r="I68" s="783"/>
      <c r="J68" s="935"/>
      <c r="K68" s="816"/>
      <c r="L68" s="809"/>
      <c r="M68" s="809"/>
      <c r="N68" s="809"/>
      <c r="O68" s="762"/>
      <c r="P68" s="762"/>
      <c r="Q68" s="762"/>
      <c r="R68" s="762"/>
      <c r="S68" s="762"/>
      <c r="T68" s="762"/>
      <c r="U68" s="762"/>
      <c r="V68" s="762"/>
      <c r="W68" s="762"/>
      <c r="X68" s="762"/>
      <c r="Y68" s="762"/>
      <c r="Z68" s="762"/>
      <c r="AA68" s="762"/>
      <c r="AB68" s="762"/>
      <c r="AC68" s="762"/>
      <c r="AD68" s="762"/>
      <c r="AE68" s="762"/>
      <c r="AF68" s="762"/>
    </row>
    <row r="69" spans="1:32" s="912" customFormat="1" ht="12.75" customHeight="1">
      <c r="A69" s="919"/>
      <c r="B69" s="928"/>
      <c r="C69" s="929"/>
      <c r="D69" s="930"/>
      <c r="E69" s="931"/>
      <c r="F69" s="812"/>
      <c r="G69" s="785" t="s">
        <v>1355</v>
      </c>
      <c r="H69" s="782"/>
      <c r="I69" s="783"/>
      <c r="J69" s="935"/>
      <c r="K69" s="816"/>
      <c r="L69" s="809"/>
      <c r="M69" s="809"/>
      <c r="N69" s="809"/>
      <c r="O69" s="762"/>
      <c r="P69" s="762"/>
      <c r="Q69" s="762"/>
      <c r="R69" s="762"/>
      <c r="S69" s="762"/>
      <c r="T69" s="762"/>
      <c r="U69" s="762"/>
      <c r="V69" s="762"/>
      <c r="W69" s="762"/>
      <c r="X69" s="762"/>
      <c r="Y69" s="762"/>
      <c r="Z69" s="762"/>
      <c r="AA69" s="762"/>
      <c r="AB69" s="762"/>
      <c r="AC69" s="762"/>
      <c r="AD69" s="762"/>
      <c r="AE69" s="762"/>
      <c r="AF69" s="762"/>
    </row>
    <row r="70" spans="1:32" s="912" customFormat="1" ht="12.75" customHeight="1">
      <c r="A70" s="919"/>
      <c r="B70" s="928"/>
      <c r="C70" s="929"/>
      <c r="D70" s="930"/>
      <c r="E70" s="931"/>
      <c r="F70" s="812"/>
      <c r="G70" s="934" t="s">
        <v>1387</v>
      </c>
      <c r="H70" s="782"/>
      <c r="I70" s="783"/>
      <c r="J70" s="935"/>
      <c r="K70" s="816"/>
      <c r="L70" s="809"/>
      <c r="M70" s="809"/>
      <c r="N70" s="809"/>
      <c r="O70" s="762"/>
      <c r="P70" s="762"/>
      <c r="Q70" s="762"/>
      <c r="R70" s="762"/>
      <c r="S70" s="762"/>
      <c r="T70" s="762"/>
      <c r="U70" s="762"/>
      <c r="V70" s="762"/>
      <c r="W70" s="762"/>
      <c r="X70" s="762"/>
      <c r="Y70" s="762"/>
      <c r="Z70" s="762"/>
      <c r="AA70" s="762"/>
      <c r="AB70" s="762"/>
      <c r="AC70" s="762"/>
      <c r="AD70" s="762"/>
      <c r="AE70" s="762"/>
      <c r="AF70" s="762"/>
    </row>
    <row r="71" spans="1:32" s="912" customFormat="1" ht="12.75" customHeight="1">
      <c r="A71" s="919"/>
      <c r="B71" s="928"/>
      <c r="C71" s="929"/>
      <c r="D71" s="930"/>
      <c r="E71" s="931"/>
      <c r="F71" s="812"/>
      <c r="G71" s="934" t="s">
        <v>1388</v>
      </c>
      <c r="H71" s="782"/>
      <c r="I71" s="783"/>
      <c r="J71" s="935"/>
      <c r="K71" s="816"/>
      <c r="L71" s="809"/>
      <c r="M71" s="809"/>
      <c r="N71" s="809"/>
      <c r="O71" s="762"/>
      <c r="P71" s="762"/>
      <c r="Q71" s="762"/>
      <c r="R71" s="762"/>
      <c r="S71" s="762"/>
      <c r="T71" s="762"/>
      <c r="U71" s="762"/>
      <c r="V71" s="762"/>
      <c r="W71" s="762"/>
      <c r="X71" s="762"/>
      <c r="Y71" s="762"/>
      <c r="Z71" s="762"/>
      <c r="AA71" s="762"/>
      <c r="AB71" s="762"/>
      <c r="AC71" s="762"/>
      <c r="AD71" s="762"/>
      <c r="AE71" s="762"/>
      <c r="AF71" s="762"/>
    </row>
    <row r="72" spans="1:32" s="912" customFormat="1" ht="12.75" customHeight="1">
      <c r="A72" s="919"/>
      <c r="B72" s="928"/>
      <c r="C72" s="929"/>
      <c r="D72" s="930"/>
      <c r="E72" s="931"/>
      <c r="F72" s="812"/>
      <c r="G72" s="934" t="s">
        <v>1359</v>
      </c>
      <c r="H72" s="782"/>
      <c r="I72" s="783"/>
      <c r="J72" s="811">
        <f>+C66</f>
        <v>41075.56</v>
      </c>
      <c r="K72" s="972">
        <f>+J72</f>
        <v>41075.56</v>
      </c>
      <c r="L72" s="809"/>
      <c r="M72" s="809"/>
      <c r="N72" s="809"/>
      <c r="O72" s="762"/>
      <c r="P72" s="762"/>
      <c r="Q72" s="762"/>
      <c r="R72" s="762"/>
      <c r="S72" s="762"/>
      <c r="T72" s="762"/>
      <c r="U72" s="762"/>
      <c r="V72" s="762"/>
      <c r="W72" s="762"/>
      <c r="X72" s="762"/>
      <c r="Y72" s="762"/>
      <c r="Z72" s="762"/>
      <c r="AA72" s="762"/>
      <c r="AB72" s="762"/>
      <c r="AC72" s="762"/>
      <c r="AD72" s="762"/>
      <c r="AE72" s="762"/>
      <c r="AF72" s="762"/>
    </row>
    <row r="73" spans="1:32" s="912" customFormat="1" ht="12.75" customHeight="1">
      <c r="A73" s="919"/>
      <c r="B73" s="928"/>
      <c r="C73" s="929"/>
      <c r="D73" s="930"/>
      <c r="E73" s="931"/>
      <c r="F73" s="812"/>
      <c r="G73" s="795"/>
      <c r="H73" s="782"/>
      <c r="I73" s="783"/>
      <c r="J73" s="935"/>
      <c r="K73" s="816"/>
      <c r="L73" s="809"/>
      <c r="M73" s="809"/>
      <c r="N73" s="809"/>
      <c r="O73" s="762"/>
      <c r="P73" s="762"/>
      <c r="Q73" s="762"/>
      <c r="R73" s="762"/>
      <c r="S73" s="762"/>
      <c r="T73" s="762"/>
      <c r="U73" s="762"/>
      <c r="V73" s="762"/>
      <c r="W73" s="762"/>
      <c r="X73" s="762"/>
      <c r="Y73" s="762"/>
      <c r="Z73" s="762"/>
      <c r="AA73" s="762"/>
      <c r="AB73" s="762"/>
      <c r="AC73" s="762"/>
      <c r="AD73" s="762"/>
      <c r="AE73" s="762"/>
      <c r="AF73" s="762"/>
    </row>
    <row r="74" spans="1:32" s="912" customFormat="1" ht="12.75" customHeight="1">
      <c r="A74" s="919" t="s">
        <v>1255</v>
      </c>
      <c r="B74" s="691" t="s">
        <v>1256</v>
      </c>
      <c r="C74" s="929">
        <f>+'O Y A'!C65</f>
        <v>1388961.56</v>
      </c>
      <c r="D74" s="930" t="s">
        <v>41</v>
      </c>
      <c r="E74" s="931" t="s">
        <v>356</v>
      </c>
      <c r="F74" s="812"/>
      <c r="G74" s="795" t="s">
        <v>1279</v>
      </c>
      <c r="H74" s="782"/>
      <c r="I74" s="783"/>
      <c r="J74" s="935">
        <v>1388961.56</v>
      </c>
      <c r="K74" s="816"/>
      <c r="L74" s="809"/>
      <c r="M74" s="809"/>
      <c r="N74" s="809"/>
      <c r="O74" s="762"/>
      <c r="P74" s="762"/>
      <c r="Q74" s="762"/>
      <c r="R74" s="762"/>
      <c r="S74" s="762"/>
      <c r="T74" s="762"/>
      <c r="U74" s="762"/>
      <c r="V74" s="762"/>
      <c r="W74" s="762"/>
      <c r="X74" s="762"/>
      <c r="Y74" s="762"/>
      <c r="Z74" s="762"/>
      <c r="AA74" s="762"/>
      <c r="AB74" s="762"/>
      <c r="AC74" s="762"/>
      <c r="AD74" s="762"/>
      <c r="AE74" s="762"/>
      <c r="AF74" s="762"/>
    </row>
    <row r="75" spans="1:32" s="912" customFormat="1" ht="12.75" customHeight="1">
      <c r="A75" s="919"/>
      <c r="B75" s="928"/>
      <c r="C75" s="929"/>
      <c r="D75" s="930"/>
      <c r="E75" s="931"/>
      <c r="F75" s="812"/>
      <c r="G75" s="934" t="s">
        <v>1359</v>
      </c>
      <c r="H75" s="782"/>
      <c r="I75" s="783"/>
      <c r="J75" s="811">
        <f>+C74</f>
        <v>1388961.56</v>
      </c>
      <c r="K75" s="972">
        <f>+J75</f>
        <v>1388961.56</v>
      </c>
      <c r="L75" s="809"/>
      <c r="M75" s="809"/>
      <c r="N75" s="809"/>
      <c r="O75" s="762"/>
      <c r="P75" s="762"/>
      <c r="Q75" s="762"/>
      <c r="R75" s="762"/>
      <c r="S75" s="762"/>
      <c r="T75" s="762"/>
      <c r="U75" s="762"/>
      <c r="V75" s="762"/>
      <c r="W75" s="762"/>
      <c r="X75" s="762"/>
      <c r="Y75" s="762"/>
      <c r="Z75" s="762"/>
      <c r="AA75" s="762"/>
      <c r="AB75" s="762"/>
      <c r="AC75" s="762"/>
      <c r="AD75" s="762"/>
      <c r="AE75" s="762"/>
      <c r="AF75" s="762"/>
    </row>
    <row r="76" spans="1:32" s="912" customFormat="1" ht="12.75" customHeight="1">
      <c r="A76" s="919"/>
      <c r="B76" s="928"/>
      <c r="C76" s="929"/>
      <c r="D76" s="930"/>
      <c r="E76" s="931"/>
      <c r="F76" s="812"/>
      <c r="G76" s="795"/>
      <c r="H76" s="782"/>
      <c r="I76" s="783"/>
      <c r="J76" s="935"/>
      <c r="K76" s="816"/>
      <c r="L76" s="809"/>
      <c r="M76" s="809"/>
      <c r="N76" s="809"/>
      <c r="O76" s="762"/>
      <c r="P76" s="762"/>
      <c r="Q76" s="762"/>
      <c r="R76" s="762"/>
      <c r="S76" s="762"/>
      <c r="T76" s="762"/>
      <c r="U76" s="762"/>
      <c r="V76" s="762"/>
      <c r="W76" s="762"/>
      <c r="X76" s="762"/>
      <c r="Y76" s="762"/>
      <c r="Z76" s="762"/>
      <c r="AA76" s="762"/>
      <c r="AB76" s="762"/>
      <c r="AC76" s="762"/>
      <c r="AD76" s="762"/>
      <c r="AE76" s="762"/>
      <c r="AF76" s="762"/>
    </row>
    <row r="77" spans="1:32" s="912" customFormat="1" ht="12.75" customHeight="1">
      <c r="A77" s="6" t="s">
        <v>1</v>
      </c>
      <c r="B77" s="928" t="s">
        <v>1258</v>
      </c>
      <c r="C77" s="929">
        <v>17882180.710000001</v>
      </c>
      <c r="D77" s="930" t="s">
        <v>41</v>
      </c>
      <c r="E77" s="931" t="s">
        <v>356</v>
      </c>
      <c r="F77" s="812"/>
      <c r="G77" s="795" t="s">
        <v>1391</v>
      </c>
      <c r="H77" s="782"/>
      <c r="I77" s="783"/>
      <c r="J77" s="935">
        <f>+J78+J79+J80+J81+J82+J83</f>
        <v>17882180.710000001</v>
      </c>
      <c r="K77" s="816"/>
      <c r="L77" s="809"/>
      <c r="M77" s="809"/>
      <c r="N77" s="809"/>
      <c r="O77" s="762"/>
      <c r="P77" s="762"/>
      <c r="Q77" s="762"/>
      <c r="R77" s="762"/>
      <c r="S77" s="762"/>
      <c r="T77" s="762"/>
      <c r="U77" s="762"/>
      <c r="V77" s="762"/>
      <c r="W77" s="762"/>
      <c r="X77" s="762"/>
      <c r="Y77" s="762"/>
      <c r="Z77" s="762"/>
      <c r="AA77" s="762"/>
      <c r="AB77" s="762"/>
      <c r="AC77" s="762"/>
      <c r="AD77" s="762"/>
      <c r="AE77" s="762"/>
      <c r="AF77" s="762"/>
    </row>
    <row r="78" spans="1:32" s="912" customFormat="1" ht="12.75" customHeight="1">
      <c r="A78" s="919"/>
      <c r="B78" s="928"/>
      <c r="C78" s="929"/>
      <c r="D78" s="930"/>
      <c r="E78" s="931"/>
      <c r="F78" s="812"/>
      <c r="G78" s="785" t="s">
        <v>1347</v>
      </c>
      <c r="H78" s="782"/>
      <c r="I78" s="783"/>
      <c r="J78" s="935"/>
      <c r="K78" s="816"/>
      <c r="L78" s="809"/>
      <c r="M78" s="809"/>
      <c r="N78" s="809"/>
      <c r="O78" s="762"/>
      <c r="P78" s="762"/>
      <c r="Q78" s="762"/>
      <c r="R78" s="762"/>
      <c r="S78" s="762"/>
      <c r="T78" s="762"/>
      <c r="U78" s="762"/>
      <c r="V78" s="762"/>
      <c r="W78" s="762"/>
      <c r="X78" s="762"/>
      <c r="Y78" s="762"/>
      <c r="Z78" s="762"/>
      <c r="AA78" s="762"/>
      <c r="AB78" s="762"/>
      <c r="AC78" s="762"/>
      <c r="AD78" s="762"/>
      <c r="AE78" s="762"/>
      <c r="AF78" s="762"/>
    </row>
    <row r="79" spans="1:32" s="912" customFormat="1" ht="12.75" customHeight="1">
      <c r="A79" s="919"/>
      <c r="B79" s="928"/>
      <c r="C79" s="929"/>
      <c r="D79" s="930"/>
      <c r="E79" s="931"/>
      <c r="F79" s="812"/>
      <c r="G79" s="795" t="s">
        <v>1354</v>
      </c>
      <c r="H79" s="782"/>
      <c r="I79" s="783"/>
      <c r="J79" s="811">
        <f>7972180.71+1800000</f>
        <v>9772180.7100000009</v>
      </c>
      <c r="K79" s="972">
        <f>+J79</f>
        <v>9772180.7100000009</v>
      </c>
      <c r="L79" s="809"/>
      <c r="M79" s="809"/>
      <c r="N79" s="809"/>
      <c r="O79" s="762"/>
      <c r="P79" s="762"/>
      <c r="Q79" s="762"/>
      <c r="R79" s="762"/>
      <c r="S79" s="762"/>
      <c r="T79" s="762"/>
      <c r="U79" s="762"/>
      <c r="V79" s="762"/>
      <c r="W79" s="762"/>
      <c r="X79" s="762"/>
      <c r="Y79" s="762"/>
      <c r="Z79" s="762"/>
      <c r="AA79" s="762"/>
      <c r="AB79" s="762"/>
      <c r="AC79" s="762"/>
      <c r="AD79" s="762"/>
      <c r="AE79" s="762"/>
      <c r="AF79" s="762"/>
    </row>
    <row r="80" spans="1:32" s="912" customFormat="1" ht="12.75" customHeight="1">
      <c r="A80" s="919"/>
      <c r="B80" s="928"/>
      <c r="C80" s="929"/>
      <c r="D80" s="930"/>
      <c r="E80" s="931"/>
      <c r="F80" s="812"/>
      <c r="G80" s="785" t="s">
        <v>1355</v>
      </c>
      <c r="H80" s="782"/>
      <c r="I80" s="783"/>
      <c r="J80" s="811">
        <v>5950000</v>
      </c>
      <c r="K80" s="972">
        <f>+J80</f>
        <v>5950000</v>
      </c>
      <c r="L80" s="809"/>
      <c r="M80" s="809"/>
      <c r="N80" s="809"/>
      <c r="O80" s="762"/>
      <c r="P80" s="762"/>
      <c r="Q80" s="762"/>
      <c r="R80" s="762"/>
      <c r="S80" s="762"/>
      <c r="T80" s="762"/>
      <c r="U80" s="762"/>
      <c r="V80" s="762"/>
      <c r="W80" s="762"/>
      <c r="X80" s="762"/>
      <c r="Y80" s="762"/>
      <c r="Z80" s="762"/>
      <c r="AA80" s="762"/>
      <c r="AB80" s="762"/>
      <c r="AC80" s="762"/>
      <c r="AD80" s="762"/>
      <c r="AE80" s="762"/>
      <c r="AF80" s="762"/>
    </row>
    <row r="81" spans="1:32" ht="12.75" customHeight="1">
      <c r="A81" s="817"/>
      <c r="B81" s="731"/>
      <c r="C81" s="818"/>
      <c r="D81" s="819"/>
      <c r="E81" s="820"/>
      <c r="F81" s="812"/>
      <c r="G81" s="934" t="s">
        <v>1387</v>
      </c>
      <c r="H81" s="786"/>
      <c r="I81" s="787"/>
      <c r="J81" s="811"/>
      <c r="K81" s="816"/>
      <c r="L81" s="809"/>
      <c r="M81" s="809"/>
      <c r="N81" s="809"/>
      <c r="O81" s="762"/>
      <c r="P81" s="762"/>
      <c r="Q81" s="762"/>
      <c r="R81" s="762"/>
      <c r="S81" s="762"/>
      <c r="T81" s="762"/>
      <c r="U81" s="762"/>
      <c r="V81" s="762"/>
      <c r="W81" s="762"/>
      <c r="X81" s="762"/>
      <c r="Y81" s="762"/>
      <c r="Z81" s="762"/>
      <c r="AA81" s="762"/>
      <c r="AB81" s="762"/>
      <c r="AC81" s="762"/>
      <c r="AD81" s="762"/>
      <c r="AE81" s="762"/>
      <c r="AF81" s="762"/>
    </row>
    <row r="82" spans="1:32" ht="12.75" customHeight="1">
      <c r="A82" s="790"/>
      <c r="B82" s="791"/>
      <c r="C82" s="777"/>
      <c r="D82" s="778"/>
      <c r="E82" s="779"/>
      <c r="F82" s="800"/>
      <c r="G82" s="934" t="s">
        <v>1388</v>
      </c>
      <c r="H82" s="782"/>
      <c r="I82" s="783"/>
      <c r="J82" s="936"/>
      <c r="K82" s="809"/>
      <c r="L82" s="809"/>
      <c r="M82" s="809"/>
      <c r="N82" s="809"/>
      <c r="O82" s="762"/>
      <c r="P82" s="762"/>
      <c r="Q82" s="762"/>
      <c r="R82" s="762"/>
      <c r="S82" s="762"/>
      <c r="T82" s="762"/>
      <c r="U82" s="762"/>
      <c r="V82" s="762"/>
      <c r="W82" s="762"/>
      <c r="X82" s="762"/>
      <c r="Y82" s="762"/>
      <c r="Z82" s="762"/>
      <c r="AA82" s="762"/>
      <c r="AB82" s="762"/>
      <c r="AC82" s="762"/>
      <c r="AD82" s="762"/>
      <c r="AE82" s="762"/>
      <c r="AF82" s="762"/>
    </row>
    <row r="83" spans="1:32" s="912" customFormat="1" ht="12.75" customHeight="1">
      <c r="A83" s="805"/>
      <c r="B83" s="806"/>
      <c r="C83" s="807"/>
      <c r="D83" s="792"/>
      <c r="E83" s="793"/>
      <c r="F83" s="938"/>
      <c r="G83" s="939" t="s">
        <v>1359</v>
      </c>
      <c r="H83" s="940"/>
      <c r="I83" s="941"/>
      <c r="J83" s="827">
        <v>2160000</v>
      </c>
      <c r="K83" s="807">
        <f>+J83</f>
        <v>2160000</v>
      </c>
      <c r="L83" s="842"/>
      <c r="M83" s="842"/>
      <c r="N83" s="842"/>
      <c r="O83" s="762"/>
      <c r="P83" s="762"/>
      <c r="Q83" s="762"/>
      <c r="R83" s="762"/>
      <c r="S83" s="762"/>
      <c r="T83" s="762"/>
      <c r="U83" s="762"/>
      <c r="V83" s="762"/>
      <c r="W83" s="762"/>
      <c r="X83" s="762"/>
      <c r="Y83" s="762"/>
      <c r="Z83" s="762"/>
      <c r="AA83" s="762"/>
      <c r="AB83" s="762"/>
      <c r="AC83" s="762"/>
      <c r="AD83" s="762"/>
      <c r="AE83" s="762"/>
      <c r="AF83" s="762"/>
    </row>
    <row r="84" spans="1:32" s="912" customFormat="1" ht="12.75" customHeight="1">
      <c r="A84" s="810"/>
      <c r="B84" s="810"/>
      <c r="C84" s="811"/>
      <c r="D84" s="812"/>
      <c r="E84" s="813"/>
      <c r="F84" s="812"/>
      <c r="G84" s="581"/>
      <c r="H84" s="913"/>
      <c r="I84" s="913"/>
      <c r="J84" s="811"/>
      <c r="K84" s="935"/>
      <c r="L84" s="935"/>
      <c r="M84" s="935"/>
      <c r="N84" s="935"/>
      <c r="O84" s="762"/>
      <c r="P84" s="762"/>
      <c r="Q84" s="762"/>
      <c r="R84" s="762"/>
      <c r="S84" s="762"/>
      <c r="T84" s="762"/>
      <c r="U84" s="762"/>
      <c r="V84" s="762"/>
      <c r="W84" s="762"/>
      <c r="X84" s="762"/>
      <c r="Y84" s="762"/>
      <c r="Z84" s="762"/>
      <c r="AA84" s="762"/>
      <c r="AB84" s="762"/>
      <c r="AC84" s="762"/>
      <c r="AD84" s="762"/>
      <c r="AE84" s="762"/>
      <c r="AF84" s="762"/>
    </row>
    <row r="85" spans="1:32" s="912" customFormat="1" ht="12.75" customHeight="1">
      <c r="A85" s="810" t="s">
        <v>1257</v>
      </c>
      <c r="B85" s="810" t="s">
        <v>1330</v>
      </c>
      <c r="C85" s="811">
        <v>2706884.34</v>
      </c>
      <c r="D85" s="812" t="s">
        <v>41</v>
      </c>
      <c r="E85" s="813" t="s">
        <v>356</v>
      </c>
      <c r="F85" s="812"/>
      <c r="G85" s="758" t="s">
        <v>1331</v>
      </c>
      <c r="H85" s="913"/>
      <c r="I85" s="913"/>
      <c r="J85" s="935">
        <f>+J86</f>
        <v>2706884.34</v>
      </c>
      <c r="K85" s="935"/>
      <c r="L85" s="935"/>
      <c r="M85" s="935"/>
      <c r="N85" s="935"/>
      <c r="O85" s="762"/>
      <c r="P85" s="762"/>
      <c r="Q85" s="762"/>
      <c r="R85" s="762"/>
      <c r="S85" s="762"/>
      <c r="T85" s="762"/>
      <c r="U85" s="762"/>
      <c r="V85" s="762"/>
      <c r="W85" s="762"/>
      <c r="X85" s="762"/>
      <c r="Y85" s="762"/>
      <c r="Z85" s="762"/>
      <c r="AA85" s="762"/>
      <c r="AB85" s="762"/>
      <c r="AC85" s="762"/>
      <c r="AD85" s="762"/>
      <c r="AE85" s="762"/>
      <c r="AF85" s="762"/>
    </row>
    <row r="86" spans="1:32" s="912" customFormat="1" ht="12.75" customHeight="1">
      <c r="A86" s="810"/>
      <c r="B86" s="810"/>
      <c r="C86" s="980"/>
      <c r="D86" s="981"/>
      <c r="E86" s="955"/>
      <c r="F86" s="981"/>
      <c r="G86" s="804" t="s">
        <v>1359</v>
      </c>
      <c r="H86" s="982"/>
      <c r="I86" s="982"/>
      <c r="J86" s="980">
        <v>2706884.34</v>
      </c>
      <c r="K86" s="811">
        <f>+J86</f>
        <v>2706884.34</v>
      </c>
      <c r="L86" s="935"/>
      <c r="M86" s="935"/>
      <c r="N86" s="935"/>
      <c r="O86" s="762"/>
      <c r="P86" s="762"/>
      <c r="Q86" s="762"/>
      <c r="R86" s="762"/>
      <c r="S86" s="762"/>
      <c r="T86" s="762"/>
      <c r="U86" s="762"/>
      <c r="V86" s="762"/>
      <c r="W86" s="762"/>
      <c r="X86" s="762"/>
      <c r="Y86" s="762"/>
      <c r="Z86" s="762"/>
      <c r="AA86" s="762"/>
      <c r="AB86" s="762"/>
      <c r="AC86" s="762"/>
      <c r="AD86" s="762"/>
      <c r="AE86" s="762"/>
      <c r="AF86" s="762"/>
    </row>
    <row r="87" spans="1:32" s="912" customFormat="1" ht="12.75" customHeight="1">
      <c r="A87" s="937"/>
      <c r="B87" s="831"/>
      <c r="C87" s="811"/>
      <c r="D87" s="812"/>
      <c r="E87" s="813"/>
      <c r="F87" s="812"/>
      <c r="G87" s="581"/>
      <c r="H87" s="913"/>
      <c r="I87" s="913"/>
      <c r="J87" s="811"/>
      <c r="K87" s="935"/>
      <c r="L87" s="935"/>
      <c r="M87" s="935"/>
      <c r="N87" s="935"/>
      <c r="O87" s="762"/>
      <c r="P87" s="762"/>
      <c r="Q87" s="762"/>
      <c r="R87" s="762"/>
      <c r="S87" s="762"/>
      <c r="T87" s="762"/>
      <c r="U87" s="762"/>
      <c r="V87" s="762"/>
      <c r="W87" s="762"/>
      <c r="X87" s="762"/>
      <c r="Y87" s="762"/>
      <c r="Z87" s="762"/>
      <c r="AA87" s="762"/>
      <c r="AB87" s="762"/>
      <c r="AC87" s="762"/>
      <c r="AD87" s="762"/>
      <c r="AE87" s="762"/>
      <c r="AF87" s="762"/>
    </row>
    <row r="88" spans="1:32" ht="12.75" customHeight="1">
      <c r="A88" s="790"/>
      <c r="B88" s="979"/>
      <c r="C88" s="811"/>
      <c r="D88" s="812"/>
      <c r="E88" s="813"/>
      <c r="F88" s="812"/>
      <c r="G88" s="796"/>
      <c r="H88" s="796"/>
      <c r="I88" s="796"/>
      <c r="J88" s="796"/>
      <c r="K88" s="935"/>
      <c r="L88" s="935"/>
      <c r="M88" s="935"/>
      <c r="N88" s="935"/>
      <c r="O88" s="762"/>
      <c r="P88" s="762"/>
      <c r="Q88" s="762"/>
      <c r="R88" s="762"/>
      <c r="S88" s="762"/>
      <c r="T88" s="762"/>
      <c r="U88" s="762"/>
      <c r="V88" s="762"/>
      <c r="W88" s="762"/>
      <c r="X88" s="762"/>
      <c r="Y88" s="762"/>
      <c r="Z88" s="762"/>
      <c r="AA88" s="762"/>
      <c r="AB88" s="762"/>
      <c r="AC88" s="762"/>
      <c r="AD88" s="762"/>
      <c r="AE88" s="762"/>
      <c r="AF88" s="762"/>
    </row>
    <row r="89" spans="1:32" ht="35.25" customHeight="1">
      <c r="A89" s="833" t="s">
        <v>1357</v>
      </c>
      <c r="B89" s="823" t="s">
        <v>1358</v>
      </c>
      <c r="C89" s="983">
        <v>198698410.08000001</v>
      </c>
      <c r="D89" s="984" t="s">
        <v>41</v>
      </c>
      <c r="E89" s="985" t="s">
        <v>351</v>
      </c>
      <c r="F89" s="938">
        <v>40</v>
      </c>
      <c r="G89" s="1135" t="s">
        <v>1308</v>
      </c>
      <c r="H89" s="1136"/>
      <c r="I89" s="1137"/>
      <c r="J89" s="822">
        <f>+C89</f>
        <v>198698410.08000001</v>
      </c>
      <c r="K89" s="986"/>
      <c r="L89" s="986"/>
      <c r="M89" s="986"/>
      <c r="N89" s="986"/>
      <c r="O89" s="762"/>
      <c r="P89" s="762"/>
      <c r="Q89" s="762"/>
      <c r="R89" s="762"/>
      <c r="S89" s="762"/>
      <c r="T89" s="762"/>
      <c r="U89" s="762"/>
      <c r="V89" s="762"/>
      <c r="W89" s="762"/>
      <c r="X89" s="762"/>
      <c r="Y89" s="762"/>
      <c r="Z89" s="762"/>
      <c r="AA89" s="762"/>
      <c r="AB89" s="762"/>
      <c r="AC89" s="762"/>
      <c r="AD89" s="762"/>
      <c r="AE89" s="762"/>
      <c r="AF89" s="762"/>
    </row>
    <row r="90" spans="1:32" ht="12.75" customHeight="1">
      <c r="A90" s="833"/>
      <c r="B90" s="823"/>
      <c r="C90" s="834"/>
      <c r="D90" s="792"/>
      <c r="E90" s="793"/>
      <c r="F90" s="794"/>
      <c r="G90" s="920" t="s">
        <v>1347</v>
      </c>
      <c r="H90" s="836"/>
      <c r="I90" s="837"/>
      <c r="J90" s="925">
        <f>+'Egresos X Partida'!D10</f>
        <v>0</v>
      </c>
      <c r="K90" s="923"/>
      <c r="L90" s="824"/>
      <c r="M90" s="824"/>
      <c r="N90" s="824"/>
      <c r="O90" s="762"/>
      <c r="P90" s="762"/>
      <c r="Q90" s="762"/>
      <c r="R90" s="762"/>
      <c r="S90" s="762"/>
      <c r="T90" s="762"/>
      <c r="U90" s="762"/>
      <c r="V90" s="762"/>
      <c r="W90" s="762"/>
      <c r="X90" s="762"/>
      <c r="Y90" s="762"/>
      <c r="Z90" s="762"/>
      <c r="AA90" s="762"/>
      <c r="AB90" s="762"/>
      <c r="AC90" s="762"/>
      <c r="AD90" s="762"/>
      <c r="AE90" s="762"/>
      <c r="AF90" s="762"/>
    </row>
    <row r="91" spans="1:32" ht="12.75" customHeight="1">
      <c r="A91" s="833"/>
      <c r="B91" s="823"/>
      <c r="C91" s="834"/>
      <c r="D91" s="792"/>
      <c r="E91" s="793"/>
      <c r="F91" s="794"/>
      <c r="G91" s="920" t="s">
        <v>1354</v>
      </c>
      <c r="H91" s="836"/>
      <c r="I91" s="837"/>
      <c r="J91" s="925"/>
      <c r="K91" s="923"/>
      <c r="L91" s="824"/>
      <c r="M91" s="824"/>
      <c r="N91" s="824"/>
      <c r="O91" s="762"/>
      <c r="P91" s="762"/>
      <c r="Q91" s="762"/>
      <c r="R91" s="762"/>
      <c r="S91" s="762"/>
      <c r="T91" s="762"/>
      <c r="U91" s="762"/>
      <c r="V91" s="762"/>
      <c r="W91" s="762"/>
      <c r="X91" s="762"/>
      <c r="Y91" s="762"/>
      <c r="Z91" s="762"/>
      <c r="AA91" s="762"/>
      <c r="AB91" s="762"/>
      <c r="AC91" s="762"/>
      <c r="AD91" s="762"/>
      <c r="AE91" s="762"/>
      <c r="AF91" s="762"/>
    </row>
    <row r="92" spans="1:32" ht="12.75" customHeight="1">
      <c r="A92" s="926"/>
      <c r="B92" s="927"/>
      <c r="C92" s="834"/>
      <c r="D92" s="792"/>
      <c r="E92" s="793"/>
      <c r="F92" s="794"/>
      <c r="G92" s="917" t="s">
        <v>1355</v>
      </c>
      <c r="H92" s="921"/>
      <c r="I92" s="922"/>
      <c r="J92" s="925"/>
      <c r="K92" s="923"/>
      <c r="L92" s="824"/>
      <c r="M92" s="824"/>
      <c r="N92" s="993">
        <v>7</v>
      </c>
      <c r="O92" s="762"/>
      <c r="P92" s="762"/>
      <c r="Q92" s="762"/>
      <c r="R92" s="762"/>
      <c r="S92" s="762"/>
      <c r="T92" s="762"/>
      <c r="U92" s="762"/>
      <c r="V92" s="762"/>
      <c r="W92" s="762"/>
      <c r="X92" s="762"/>
      <c r="Y92" s="762"/>
      <c r="Z92" s="762"/>
      <c r="AA92" s="762"/>
      <c r="AB92" s="762"/>
      <c r="AC92" s="762"/>
      <c r="AD92" s="762"/>
      <c r="AE92" s="762"/>
      <c r="AF92" s="762"/>
    </row>
    <row r="93" spans="1:32" ht="12.75" customHeight="1">
      <c r="A93" s="810"/>
      <c r="B93" s="810"/>
      <c r="C93" s="839"/>
      <c r="D93" s="792"/>
      <c r="E93" s="793"/>
      <c r="F93" s="794"/>
      <c r="G93" s="920" t="s">
        <v>1387</v>
      </c>
      <c r="H93" s="786"/>
      <c r="I93" s="787"/>
      <c r="J93" s="925"/>
      <c r="K93" s="829"/>
      <c r="L93" s="789"/>
      <c r="M93" s="789"/>
      <c r="N93" s="789"/>
      <c r="O93" s="762"/>
      <c r="P93" s="762"/>
      <c r="Q93" s="762"/>
      <c r="R93" s="762"/>
      <c r="S93" s="762"/>
      <c r="T93" s="762"/>
      <c r="U93" s="762"/>
      <c r="V93" s="762"/>
      <c r="W93" s="762"/>
      <c r="X93" s="762"/>
      <c r="Y93" s="762"/>
      <c r="Z93" s="762"/>
      <c r="AA93" s="762"/>
      <c r="AB93" s="762"/>
      <c r="AC93" s="762"/>
      <c r="AD93" s="762"/>
      <c r="AE93" s="762"/>
      <c r="AF93" s="762"/>
    </row>
    <row r="94" spans="1:32" ht="12.75" customHeight="1">
      <c r="A94" s="810"/>
      <c r="B94" s="810"/>
      <c r="C94" s="839"/>
      <c r="D94" s="792"/>
      <c r="E94" s="793"/>
      <c r="F94" s="794"/>
      <c r="G94" s="920" t="s">
        <v>1388</v>
      </c>
      <c r="H94" s="782"/>
      <c r="I94" s="783"/>
      <c r="J94" s="925"/>
      <c r="K94" s="829"/>
      <c r="L94" s="789"/>
      <c r="M94" s="789"/>
      <c r="N94" s="789"/>
      <c r="O94" s="762"/>
      <c r="P94" s="762"/>
      <c r="Q94" s="762"/>
      <c r="R94" s="762"/>
      <c r="S94" s="762"/>
      <c r="T94" s="762"/>
      <c r="U94" s="762"/>
      <c r="V94" s="762"/>
      <c r="W94" s="762"/>
      <c r="X94" s="762"/>
      <c r="Y94" s="762"/>
      <c r="Z94" s="762"/>
      <c r="AA94" s="762"/>
      <c r="AB94" s="762"/>
      <c r="AC94" s="762"/>
      <c r="AD94" s="762"/>
      <c r="AE94" s="762"/>
      <c r="AF94" s="762"/>
    </row>
    <row r="95" spans="1:32" ht="12.75" customHeight="1">
      <c r="A95" s="810"/>
      <c r="B95" s="810"/>
      <c r="C95" s="839"/>
      <c r="D95" s="792"/>
      <c r="E95" s="793"/>
      <c r="F95" s="794"/>
      <c r="G95" s="917" t="s">
        <v>1359</v>
      </c>
      <c r="H95" s="918"/>
      <c r="I95" s="919"/>
      <c r="J95" s="967">
        <f>+J89</f>
        <v>198698410.08000001</v>
      </c>
      <c r="K95" s="829"/>
      <c r="L95" s="789">
        <f>+J95</f>
        <v>198698410.08000001</v>
      </c>
      <c r="M95" s="789"/>
      <c r="N95" s="789"/>
      <c r="O95" s="762"/>
      <c r="P95" s="762"/>
      <c r="Q95" s="762"/>
      <c r="R95" s="762"/>
      <c r="S95" s="762"/>
      <c r="T95" s="762"/>
      <c r="U95" s="762"/>
      <c r="V95" s="762"/>
      <c r="W95" s="762"/>
      <c r="X95" s="762"/>
      <c r="Y95" s="762"/>
      <c r="Z95" s="762"/>
      <c r="AA95" s="762"/>
      <c r="AB95" s="762"/>
      <c r="AC95" s="762"/>
      <c r="AD95" s="762"/>
      <c r="AE95" s="762"/>
      <c r="AF95" s="762"/>
    </row>
    <row r="96" spans="1:32" ht="12.75" customHeight="1">
      <c r="A96" s="810"/>
      <c r="B96" s="810"/>
      <c r="C96" s="839"/>
      <c r="D96" s="792"/>
      <c r="E96" s="793"/>
      <c r="F96" s="794"/>
      <c r="G96" s="944"/>
      <c r="H96" s="914"/>
      <c r="I96" s="916"/>
      <c r="J96" s="924"/>
      <c r="K96" s="789"/>
      <c r="L96" s="789"/>
      <c r="M96" s="789"/>
      <c r="N96" s="789"/>
      <c r="O96" s="762"/>
      <c r="P96" s="762"/>
      <c r="Q96" s="762"/>
      <c r="R96" s="762"/>
      <c r="S96" s="762"/>
      <c r="T96" s="762"/>
      <c r="U96" s="762"/>
      <c r="V96" s="762"/>
      <c r="W96" s="762"/>
      <c r="X96" s="762"/>
      <c r="Y96" s="762"/>
      <c r="Z96" s="762"/>
      <c r="AA96" s="762"/>
      <c r="AB96" s="762"/>
      <c r="AC96" s="762"/>
      <c r="AD96" s="762"/>
      <c r="AE96" s="762"/>
      <c r="AF96" s="762"/>
    </row>
    <row r="97" spans="1:32" ht="12.75" customHeight="1">
      <c r="A97" s="810"/>
      <c r="B97" s="810"/>
      <c r="C97" s="839"/>
      <c r="D97" s="792"/>
      <c r="E97" s="793"/>
      <c r="F97" s="794"/>
      <c r="G97" s="781" t="s">
        <v>345</v>
      </c>
      <c r="H97" s="782"/>
      <c r="I97" s="783"/>
      <c r="J97" s="838">
        <f>+J89</f>
        <v>198698410.08000001</v>
      </c>
      <c r="K97" s="789"/>
      <c r="L97" s="789"/>
      <c r="M97" s="789"/>
      <c r="N97" s="789"/>
      <c r="O97" s="762"/>
      <c r="P97" s="762"/>
      <c r="Q97" s="762"/>
      <c r="R97" s="762"/>
      <c r="S97" s="762"/>
      <c r="T97" s="762"/>
      <c r="U97" s="762"/>
      <c r="V97" s="762"/>
      <c r="W97" s="762"/>
      <c r="X97" s="762"/>
      <c r="Y97" s="762"/>
      <c r="Z97" s="762"/>
      <c r="AA97" s="762"/>
      <c r="AB97" s="762"/>
      <c r="AC97" s="762"/>
      <c r="AD97" s="762"/>
      <c r="AE97" s="762"/>
      <c r="AF97" s="762"/>
    </row>
    <row r="98" spans="1:32" ht="12.75" customHeight="1">
      <c r="A98" s="810"/>
      <c r="B98" s="810"/>
      <c r="C98" s="839"/>
      <c r="D98" s="792"/>
      <c r="E98" s="793"/>
      <c r="F98" s="794"/>
      <c r="G98" s="945"/>
      <c r="H98" s="918"/>
      <c r="I98" s="919"/>
      <c r="J98" s="835"/>
      <c r="K98" s="789"/>
      <c r="L98" s="789"/>
      <c r="M98" s="789"/>
      <c r="N98" s="789"/>
      <c r="O98" s="762"/>
      <c r="P98" s="762"/>
      <c r="Q98" s="762"/>
      <c r="R98" s="762"/>
      <c r="S98" s="762"/>
      <c r="T98" s="762"/>
      <c r="U98" s="762"/>
      <c r="V98" s="762"/>
      <c r="W98" s="762"/>
      <c r="X98" s="762"/>
      <c r="Y98" s="762"/>
      <c r="Z98" s="762"/>
      <c r="AA98" s="762"/>
      <c r="AB98" s="762"/>
      <c r="AC98" s="762"/>
      <c r="AD98" s="762"/>
      <c r="AE98" s="762"/>
      <c r="AF98" s="762"/>
    </row>
    <row r="99" spans="1:32" ht="12.75" customHeight="1">
      <c r="A99" s="825" t="s">
        <v>1261</v>
      </c>
      <c r="B99" s="804" t="s">
        <v>1392</v>
      </c>
      <c r="C99" s="807">
        <v>370449.31</v>
      </c>
      <c r="D99" s="792" t="s">
        <v>41</v>
      </c>
      <c r="E99" s="793" t="s">
        <v>356</v>
      </c>
      <c r="F99" s="794"/>
      <c r="G99" s="942" t="s">
        <v>1393</v>
      </c>
      <c r="H99" s="932"/>
      <c r="I99" s="933"/>
      <c r="J99" s="838">
        <f>+J100</f>
        <v>370449.31</v>
      </c>
      <c r="K99" s="789"/>
      <c r="L99" s="789"/>
      <c r="M99" s="789"/>
      <c r="N99" s="789"/>
      <c r="O99" s="762"/>
      <c r="P99" s="762"/>
      <c r="Q99" s="762"/>
      <c r="R99" s="762"/>
      <c r="S99" s="762"/>
      <c r="T99" s="762"/>
      <c r="U99" s="762"/>
      <c r="V99" s="762"/>
      <c r="W99" s="762"/>
      <c r="X99" s="762"/>
      <c r="Y99" s="762"/>
      <c r="Z99" s="762"/>
      <c r="AA99" s="762"/>
      <c r="AB99" s="762"/>
      <c r="AC99" s="762"/>
      <c r="AD99" s="762"/>
      <c r="AE99" s="762"/>
      <c r="AF99" s="762"/>
    </row>
    <row r="100" spans="1:32" ht="12.75" customHeight="1">
      <c r="A100" s="825"/>
      <c r="B100" s="446"/>
      <c r="C100" s="807"/>
      <c r="D100" s="792"/>
      <c r="E100" s="946"/>
      <c r="F100" s="812"/>
      <c r="G100" s="947" t="s">
        <v>1359</v>
      </c>
      <c r="H100" s="782"/>
      <c r="I100" s="783"/>
      <c r="J100" s="839">
        <f>+C99</f>
        <v>370449.31</v>
      </c>
      <c r="K100" s="777">
        <f>+J100</f>
        <v>370449.31</v>
      </c>
      <c r="L100" s="809"/>
      <c r="M100" s="809"/>
      <c r="N100" s="809"/>
      <c r="O100" s="762"/>
      <c r="P100" s="762"/>
      <c r="Q100" s="762"/>
      <c r="R100" s="762"/>
      <c r="S100" s="762"/>
      <c r="T100" s="762"/>
      <c r="U100" s="762"/>
      <c r="V100" s="762"/>
      <c r="W100" s="762"/>
      <c r="X100" s="762"/>
      <c r="Y100" s="762"/>
      <c r="Z100" s="762"/>
      <c r="AA100" s="762"/>
      <c r="AB100" s="762"/>
      <c r="AC100" s="762"/>
      <c r="AD100" s="762"/>
      <c r="AE100" s="762"/>
      <c r="AF100" s="762"/>
    </row>
    <row r="101" spans="1:32" ht="12.75" customHeight="1">
      <c r="A101" s="825"/>
      <c r="B101" s="446"/>
      <c r="C101" s="807"/>
      <c r="D101" s="792"/>
      <c r="E101" s="793"/>
      <c r="F101" s="938"/>
      <c r="G101" s="943"/>
      <c r="H101" s="918"/>
      <c r="I101" s="919"/>
      <c r="J101" s="840"/>
      <c r="K101" s="809"/>
      <c r="L101" s="809"/>
      <c r="M101" s="809"/>
      <c r="N101" s="809"/>
      <c r="O101" s="762"/>
      <c r="P101" s="762"/>
      <c r="Q101" s="762"/>
      <c r="R101" s="762"/>
      <c r="S101" s="762"/>
      <c r="T101" s="762"/>
      <c r="U101" s="762"/>
      <c r="V101" s="762"/>
      <c r="W101" s="762"/>
      <c r="X101" s="762"/>
      <c r="Y101" s="762"/>
      <c r="Z101" s="762"/>
      <c r="AA101" s="762"/>
      <c r="AB101" s="762"/>
      <c r="AC101" s="762"/>
      <c r="AD101" s="762"/>
      <c r="AE101" s="762"/>
      <c r="AF101" s="762"/>
    </row>
    <row r="102" spans="1:32" ht="12.75" customHeight="1">
      <c r="A102" s="581"/>
      <c r="B102" s="581"/>
      <c r="C102" s="839"/>
      <c r="D102" s="792"/>
      <c r="E102" s="793"/>
      <c r="F102" s="794"/>
      <c r="G102" s="781"/>
      <c r="H102" s="782"/>
      <c r="I102" s="783"/>
      <c r="J102" s="816"/>
      <c r="K102" s="809"/>
      <c r="L102" s="809"/>
      <c r="M102" s="809"/>
      <c r="N102" s="809"/>
      <c r="O102" s="762"/>
      <c r="P102" s="762"/>
      <c r="Q102" s="762"/>
      <c r="R102" s="762"/>
      <c r="S102" s="762"/>
      <c r="T102" s="762"/>
      <c r="U102" s="762"/>
      <c r="V102" s="762"/>
      <c r="W102" s="762"/>
      <c r="X102" s="762"/>
      <c r="Y102" s="762"/>
      <c r="Z102" s="762"/>
      <c r="AA102" s="762"/>
      <c r="AB102" s="762"/>
      <c r="AC102" s="762"/>
      <c r="AD102" s="762"/>
      <c r="AE102" s="762"/>
      <c r="AF102" s="762"/>
    </row>
    <row r="103" spans="1:32" s="912" customFormat="1" ht="12.75" customHeight="1">
      <c r="A103" s="581" t="s">
        <v>1288</v>
      </c>
      <c r="B103" s="639" t="s">
        <v>1394</v>
      </c>
      <c r="C103" s="839">
        <v>31135243.789999999</v>
      </c>
      <c r="D103" s="792" t="s">
        <v>41</v>
      </c>
      <c r="E103" s="793" t="s">
        <v>356</v>
      </c>
      <c r="F103" s="794"/>
      <c r="G103" s="781" t="s">
        <v>1395</v>
      </c>
      <c r="H103" s="782"/>
      <c r="I103" s="783"/>
      <c r="J103" s="784">
        <f>+J104+J105</f>
        <v>31135243.789999999</v>
      </c>
      <c r="K103" s="809"/>
      <c r="L103" s="809"/>
      <c r="M103" s="809"/>
      <c r="N103" s="809"/>
      <c r="O103" s="762"/>
      <c r="P103" s="762"/>
      <c r="Q103" s="762"/>
      <c r="R103" s="762"/>
      <c r="S103" s="762"/>
      <c r="T103" s="762"/>
      <c r="U103" s="762"/>
      <c r="V103" s="762"/>
      <c r="W103" s="762"/>
      <c r="X103" s="762"/>
      <c r="Y103" s="762"/>
      <c r="Z103" s="762"/>
      <c r="AA103" s="762"/>
      <c r="AB103" s="762"/>
      <c r="AC103" s="762"/>
      <c r="AD103" s="762"/>
      <c r="AE103" s="762"/>
      <c r="AF103" s="762"/>
    </row>
    <row r="104" spans="1:32" s="912" customFormat="1" ht="12.75" customHeight="1">
      <c r="A104" s="581"/>
      <c r="B104" s="639"/>
      <c r="C104" s="839"/>
      <c r="D104" s="792"/>
      <c r="E104" s="793"/>
      <c r="F104" s="794"/>
      <c r="G104" s="917" t="s">
        <v>1355</v>
      </c>
      <c r="H104" s="782"/>
      <c r="I104" s="783"/>
      <c r="J104" s="801">
        <v>29135243.789999999</v>
      </c>
      <c r="K104" s="777">
        <f>+J104</f>
        <v>29135243.789999999</v>
      </c>
      <c r="L104" s="809"/>
      <c r="M104" s="809"/>
      <c r="N104" s="809"/>
      <c r="O104" s="762"/>
      <c r="P104" s="762"/>
      <c r="Q104" s="762"/>
      <c r="R104" s="762"/>
      <c r="S104" s="762"/>
      <c r="T104" s="762"/>
      <c r="U104" s="762"/>
      <c r="V104" s="762"/>
      <c r="W104" s="762"/>
      <c r="X104" s="762"/>
      <c r="Y104" s="762"/>
      <c r="Z104" s="762"/>
      <c r="AA104" s="762"/>
      <c r="AB104" s="762"/>
      <c r="AC104" s="762"/>
      <c r="AD104" s="762"/>
      <c r="AE104" s="762"/>
      <c r="AF104" s="762"/>
    </row>
    <row r="105" spans="1:32" s="912" customFormat="1" ht="12.75" customHeight="1">
      <c r="A105" s="581"/>
      <c r="B105" s="639"/>
      <c r="C105" s="839"/>
      <c r="D105" s="792"/>
      <c r="E105" s="793"/>
      <c r="F105" s="794"/>
      <c r="G105" s="917" t="s">
        <v>1359</v>
      </c>
      <c r="H105" s="782"/>
      <c r="I105" s="783"/>
      <c r="J105" s="801">
        <v>2000000</v>
      </c>
      <c r="K105" s="777">
        <f>+J105</f>
        <v>2000000</v>
      </c>
      <c r="L105" s="809"/>
      <c r="M105" s="809"/>
      <c r="N105" s="809"/>
      <c r="O105" s="762"/>
      <c r="P105" s="762"/>
      <c r="Q105" s="762"/>
      <c r="R105" s="762"/>
      <c r="S105" s="762"/>
      <c r="T105" s="762"/>
      <c r="U105" s="762"/>
      <c r="V105" s="762"/>
      <c r="W105" s="762"/>
      <c r="X105" s="762"/>
      <c r="Y105" s="762"/>
      <c r="Z105" s="762"/>
      <c r="AA105" s="762"/>
      <c r="AB105" s="762"/>
      <c r="AC105" s="762"/>
      <c r="AD105" s="762"/>
      <c r="AE105" s="762"/>
      <c r="AF105" s="762"/>
    </row>
    <row r="106" spans="1:32" s="912" customFormat="1" ht="12.75" customHeight="1">
      <c r="A106" s="581"/>
      <c r="B106" s="832"/>
      <c r="C106" s="807"/>
      <c r="D106" s="792"/>
      <c r="E106" s="793"/>
      <c r="F106" s="794"/>
      <c r="G106" s="917"/>
      <c r="H106" s="782"/>
      <c r="I106" s="783"/>
      <c r="J106" s="801"/>
      <c r="K106" s="809"/>
      <c r="L106" s="809"/>
      <c r="M106" s="809"/>
      <c r="N106" s="809"/>
      <c r="O106" s="762"/>
      <c r="P106" s="762"/>
      <c r="Q106" s="762"/>
      <c r="R106" s="762"/>
      <c r="S106" s="762"/>
      <c r="T106" s="762"/>
      <c r="U106" s="762"/>
      <c r="V106" s="762"/>
      <c r="W106" s="762"/>
      <c r="X106" s="762"/>
      <c r="Y106" s="762"/>
      <c r="Z106" s="762"/>
      <c r="AA106" s="762"/>
      <c r="AB106" s="762"/>
      <c r="AC106" s="762"/>
      <c r="AD106" s="762"/>
      <c r="AE106" s="762"/>
      <c r="AF106" s="762"/>
    </row>
    <row r="107" spans="1:32" s="912" customFormat="1" ht="25.5" customHeight="1">
      <c r="A107" s="581" t="s">
        <v>1289</v>
      </c>
      <c r="B107" s="961" t="s">
        <v>1267</v>
      </c>
      <c r="C107" s="839">
        <v>500000000</v>
      </c>
      <c r="D107" s="792" t="s">
        <v>41</v>
      </c>
      <c r="E107" s="793" t="s">
        <v>356</v>
      </c>
      <c r="F107" s="794"/>
      <c r="G107" s="781" t="s">
        <v>1396</v>
      </c>
      <c r="H107" s="782"/>
      <c r="I107" s="783"/>
      <c r="J107" s="784">
        <f>+J108</f>
        <v>500000000</v>
      </c>
      <c r="K107" s="809"/>
      <c r="L107" s="809"/>
      <c r="M107" s="809"/>
      <c r="N107" s="809"/>
      <c r="O107" s="762"/>
      <c r="P107" s="762"/>
      <c r="Q107" s="762"/>
      <c r="R107" s="762"/>
      <c r="S107" s="762"/>
      <c r="T107" s="762"/>
      <c r="U107" s="762"/>
      <c r="V107" s="762"/>
      <c r="W107" s="762"/>
      <c r="X107" s="762"/>
      <c r="Y107" s="762"/>
      <c r="Z107" s="762"/>
      <c r="AA107" s="762"/>
      <c r="AB107" s="762"/>
      <c r="AC107" s="762"/>
      <c r="AD107" s="762"/>
      <c r="AE107" s="762"/>
      <c r="AF107" s="762"/>
    </row>
    <row r="108" spans="1:32" s="912" customFormat="1" ht="12.75" customHeight="1">
      <c r="A108" s="581"/>
      <c r="B108" s="581"/>
      <c r="C108" s="839"/>
      <c r="D108" s="792"/>
      <c r="E108" s="793"/>
      <c r="F108" s="794"/>
      <c r="G108" s="917" t="s">
        <v>1359</v>
      </c>
      <c r="H108" s="782"/>
      <c r="I108" s="783"/>
      <c r="J108" s="801">
        <f>+C107</f>
        <v>500000000</v>
      </c>
      <c r="K108" s="777">
        <f>+J108</f>
        <v>500000000</v>
      </c>
      <c r="L108" s="809"/>
      <c r="M108" s="809"/>
      <c r="N108" s="809"/>
      <c r="O108" s="762"/>
      <c r="P108" s="762"/>
      <c r="Q108" s="762"/>
      <c r="R108" s="762"/>
      <c r="S108" s="762"/>
      <c r="T108" s="762"/>
      <c r="U108" s="762"/>
      <c r="V108" s="762"/>
      <c r="W108" s="762"/>
      <c r="X108" s="762"/>
      <c r="Y108" s="762"/>
      <c r="Z108" s="762"/>
      <c r="AA108" s="762"/>
      <c r="AB108" s="762"/>
      <c r="AC108" s="762"/>
      <c r="AD108" s="762"/>
      <c r="AE108" s="762"/>
      <c r="AF108" s="762"/>
    </row>
    <row r="109" spans="1:32" s="912" customFormat="1" ht="12.75" customHeight="1">
      <c r="A109" s="581"/>
      <c r="B109" s="581"/>
      <c r="C109" s="839"/>
      <c r="D109" s="792"/>
      <c r="E109" s="793"/>
      <c r="F109" s="794"/>
      <c r="G109" s="917"/>
      <c r="H109" s="782"/>
      <c r="I109" s="783"/>
      <c r="J109" s="801"/>
      <c r="K109" s="809"/>
      <c r="L109" s="809"/>
      <c r="M109" s="809"/>
      <c r="N109" s="809"/>
      <c r="O109" s="762"/>
      <c r="P109" s="762"/>
      <c r="Q109" s="762"/>
      <c r="R109" s="762"/>
      <c r="S109" s="762"/>
      <c r="T109" s="762"/>
      <c r="U109" s="762"/>
      <c r="V109" s="762"/>
      <c r="W109" s="762"/>
      <c r="X109" s="762"/>
      <c r="Y109" s="762"/>
      <c r="Z109" s="762"/>
      <c r="AA109" s="762"/>
      <c r="AB109" s="762"/>
      <c r="AC109" s="762"/>
      <c r="AD109" s="762"/>
      <c r="AE109" s="762"/>
      <c r="AF109" s="762"/>
    </row>
    <row r="110" spans="1:32" s="912" customFormat="1" ht="15.75" customHeight="1">
      <c r="A110" s="581" t="s">
        <v>1290</v>
      </c>
      <c r="B110" s="962" t="s">
        <v>1397</v>
      </c>
      <c r="C110" s="839">
        <v>111349596.15000001</v>
      </c>
      <c r="D110" s="792" t="s">
        <v>41</v>
      </c>
      <c r="E110" s="946" t="s">
        <v>350</v>
      </c>
      <c r="F110" s="812">
        <v>1</v>
      </c>
      <c r="G110" s="965" t="s">
        <v>1270</v>
      </c>
      <c r="H110" s="949"/>
      <c r="I110" s="950"/>
      <c r="J110" s="808">
        <f>+J111</f>
        <v>3401435.3</v>
      </c>
      <c r="K110" s="809"/>
      <c r="L110" s="809"/>
      <c r="M110" s="809"/>
      <c r="N110" s="809"/>
      <c r="O110" s="762"/>
      <c r="P110" s="762"/>
      <c r="Q110" s="762"/>
      <c r="R110" s="762"/>
      <c r="S110" s="762"/>
      <c r="T110" s="762"/>
      <c r="U110" s="762"/>
      <c r="V110" s="762"/>
      <c r="W110" s="762"/>
      <c r="X110" s="762"/>
      <c r="Y110" s="762"/>
      <c r="Z110" s="762"/>
      <c r="AA110" s="762"/>
      <c r="AB110" s="762"/>
      <c r="AC110" s="762"/>
      <c r="AD110" s="762"/>
      <c r="AE110" s="762"/>
      <c r="AF110" s="762"/>
    </row>
    <row r="111" spans="1:32" s="912" customFormat="1" ht="15.75" customHeight="1">
      <c r="A111" s="581"/>
      <c r="B111" s="962"/>
      <c r="C111" s="839"/>
      <c r="D111" s="792"/>
      <c r="E111" s="946"/>
      <c r="F111" s="812"/>
      <c r="G111" s="920" t="s">
        <v>1359</v>
      </c>
      <c r="H111" s="782"/>
      <c r="I111" s="782"/>
      <c r="J111" s="811">
        <v>3401435.3</v>
      </c>
      <c r="K111" s="972">
        <f>+J111</f>
        <v>3401435.3</v>
      </c>
      <c r="L111" s="809"/>
      <c r="M111" s="809"/>
      <c r="N111" s="809"/>
      <c r="O111" s="762"/>
      <c r="P111" s="762"/>
      <c r="Q111" s="762"/>
      <c r="R111" s="762"/>
      <c r="S111" s="762"/>
      <c r="T111" s="762"/>
      <c r="U111" s="762"/>
      <c r="V111" s="762"/>
      <c r="W111" s="762"/>
      <c r="X111" s="762"/>
      <c r="Y111" s="762"/>
      <c r="Z111" s="762"/>
      <c r="AA111" s="762"/>
      <c r="AB111" s="762"/>
      <c r="AC111" s="762"/>
      <c r="AD111" s="762"/>
      <c r="AE111" s="762"/>
      <c r="AF111" s="762"/>
    </row>
    <row r="112" spans="1:32" s="912" customFormat="1" ht="14.25" customHeight="1">
      <c r="A112" s="581"/>
      <c r="B112" s="962"/>
      <c r="C112" s="839"/>
      <c r="D112" s="792"/>
      <c r="E112" s="946"/>
      <c r="F112" s="812"/>
      <c r="G112" s="966" t="s">
        <v>1222</v>
      </c>
      <c r="H112" s="932"/>
      <c r="I112" s="933"/>
      <c r="J112" s="936"/>
      <c r="K112" s="809"/>
      <c r="L112" s="809"/>
      <c r="M112" s="809"/>
      <c r="N112" s="809"/>
      <c r="O112" s="762"/>
      <c r="P112" s="762"/>
      <c r="Q112" s="762"/>
      <c r="R112" s="762"/>
      <c r="S112" s="762"/>
      <c r="T112" s="762"/>
      <c r="U112" s="762"/>
      <c r="V112" s="762"/>
      <c r="W112" s="762"/>
      <c r="X112" s="762"/>
      <c r="Y112" s="762"/>
      <c r="Z112" s="762"/>
      <c r="AA112" s="762"/>
      <c r="AB112" s="762"/>
      <c r="AC112" s="762"/>
      <c r="AD112" s="762"/>
      <c r="AE112" s="762"/>
      <c r="AF112" s="762"/>
    </row>
    <row r="113" spans="1:32" s="912" customFormat="1" ht="12.75" customHeight="1">
      <c r="A113" s="581"/>
      <c r="B113" s="581"/>
      <c r="C113" s="839"/>
      <c r="D113" s="794" t="s">
        <v>41</v>
      </c>
      <c r="E113" s="976" t="s">
        <v>350</v>
      </c>
      <c r="F113" s="812">
        <v>2</v>
      </c>
      <c r="G113" s="797"/>
      <c r="H113" s="974"/>
      <c r="I113" s="783"/>
      <c r="J113" s="784">
        <f>+J114</f>
        <v>398000</v>
      </c>
      <c r="K113" s="809"/>
      <c r="L113" s="809"/>
      <c r="M113" s="809"/>
      <c r="N113" s="809"/>
      <c r="O113" s="762"/>
      <c r="P113" s="762"/>
      <c r="Q113" s="762"/>
      <c r="R113" s="762"/>
      <c r="S113" s="762"/>
      <c r="T113" s="762"/>
      <c r="U113" s="762"/>
      <c r="V113" s="762"/>
      <c r="W113" s="762"/>
      <c r="X113" s="762"/>
      <c r="Y113" s="762"/>
      <c r="Z113" s="762"/>
      <c r="AA113" s="762"/>
      <c r="AB113" s="762"/>
      <c r="AC113" s="762"/>
      <c r="AD113" s="762"/>
      <c r="AE113" s="762"/>
      <c r="AF113" s="762"/>
    </row>
    <row r="114" spans="1:32" s="912" customFormat="1" ht="12.75" customHeight="1">
      <c r="A114" s="581"/>
      <c r="B114" s="581"/>
      <c r="C114" s="839"/>
      <c r="D114" s="794"/>
      <c r="E114" s="977"/>
      <c r="F114" s="812"/>
      <c r="G114" s="917" t="s">
        <v>1355</v>
      </c>
      <c r="H114" s="918"/>
      <c r="I114" s="919"/>
      <c r="J114" s="801">
        <v>398000</v>
      </c>
      <c r="K114" s="777">
        <f>+J114</f>
        <v>398000</v>
      </c>
      <c r="L114" s="809"/>
      <c r="M114" s="809"/>
      <c r="N114" s="809"/>
      <c r="O114" s="762"/>
      <c r="P114" s="762"/>
      <c r="Q114" s="762"/>
      <c r="R114" s="762"/>
      <c r="S114" s="762"/>
      <c r="T114" s="762"/>
      <c r="U114" s="762"/>
      <c r="V114" s="762"/>
      <c r="W114" s="762"/>
      <c r="X114" s="762"/>
      <c r="Y114" s="762"/>
      <c r="Z114" s="762"/>
      <c r="AA114" s="762"/>
      <c r="AB114" s="762"/>
      <c r="AC114" s="762"/>
      <c r="AD114" s="762"/>
      <c r="AE114" s="762"/>
      <c r="AF114" s="762"/>
    </row>
    <row r="115" spans="1:32" s="912" customFormat="1" ht="12.75" customHeight="1">
      <c r="A115" s="581"/>
      <c r="B115" s="581"/>
      <c r="C115" s="839"/>
      <c r="D115" s="794"/>
      <c r="E115" s="977"/>
      <c r="F115" s="812"/>
      <c r="G115" s="915"/>
      <c r="H115" s="932"/>
      <c r="I115" s="933"/>
      <c r="J115" s="801"/>
      <c r="K115" s="809"/>
      <c r="L115" s="809"/>
      <c r="M115" s="809"/>
      <c r="N115" s="809"/>
      <c r="O115" s="762"/>
      <c r="P115" s="762"/>
      <c r="Q115" s="762"/>
      <c r="R115" s="762"/>
      <c r="S115" s="762"/>
      <c r="T115" s="762"/>
      <c r="U115" s="762"/>
      <c r="V115" s="762"/>
      <c r="W115" s="762"/>
      <c r="X115" s="762"/>
      <c r="Y115" s="762"/>
      <c r="Z115" s="762"/>
      <c r="AA115" s="762"/>
      <c r="AB115" s="762"/>
      <c r="AC115" s="762"/>
      <c r="AD115" s="762"/>
      <c r="AE115" s="762"/>
      <c r="AF115" s="762"/>
    </row>
    <row r="116" spans="1:32" s="912" customFormat="1" ht="12.75" customHeight="1">
      <c r="A116" s="581"/>
      <c r="B116" s="581"/>
      <c r="C116" s="839"/>
      <c r="D116" s="794" t="s">
        <v>41</v>
      </c>
      <c r="E116" s="977" t="s">
        <v>350</v>
      </c>
      <c r="F116" s="812">
        <v>3</v>
      </c>
      <c r="G116" s="958" t="s">
        <v>1271</v>
      </c>
      <c r="H116" s="975"/>
      <c r="I116" s="783"/>
      <c r="J116" s="784">
        <f>+J117</f>
        <v>18000000</v>
      </c>
      <c r="K116" s="809"/>
      <c r="L116" s="809"/>
      <c r="M116" s="809"/>
      <c r="N116" s="809"/>
      <c r="O116" s="762"/>
      <c r="P116" s="762"/>
      <c r="Q116" s="762"/>
      <c r="R116" s="762"/>
      <c r="S116" s="762"/>
      <c r="T116" s="762"/>
      <c r="U116" s="762"/>
      <c r="V116" s="762"/>
      <c r="W116" s="762"/>
      <c r="X116" s="762"/>
      <c r="Y116" s="762"/>
      <c r="Z116" s="762"/>
      <c r="AA116" s="762"/>
      <c r="AB116" s="762"/>
      <c r="AC116" s="762"/>
      <c r="AD116" s="762"/>
      <c r="AE116" s="762"/>
      <c r="AF116" s="762"/>
    </row>
    <row r="117" spans="1:32" s="912" customFormat="1" ht="12.75" customHeight="1">
      <c r="A117" s="581"/>
      <c r="B117" s="581"/>
      <c r="C117" s="839"/>
      <c r="D117" s="794"/>
      <c r="E117" s="977"/>
      <c r="F117" s="812"/>
      <c r="G117" s="917" t="s">
        <v>1359</v>
      </c>
      <c r="H117" s="918"/>
      <c r="I117" s="919"/>
      <c r="J117" s="801">
        <v>18000000</v>
      </c>
      <c r="K117" s="777">
        <f>+J117</f>
        <v>18000000</v>
      </c>
      <c r="L117" s="809"/>
      <c r="M117" s="809"/>
      <c r="N117" s="809"/>
      <c r="O117" s="762"/>
      <c r="P117" s="762"/>
      <c r="Q117" s="762"/>
      <c r="R117" s="762"/>
      <c r="S117" s="762"/>
      <c r="T117" s="762"/>
      <c r="U117" s="762"/>
      <c r="V117" s="762"/>
      <c r="W117" s="762"/>
      <c r="X117" s="762"/>
      <c r="Y117" s="762"/>
      <c r="Z117" s="762"/>
      <c r="AA117" s="762"/>
      <c r="AB117" s="762"/>
      <c r="AC117" s="762"/>
      <c r="AD117" s="762"/>
      <c r="AE117" s="762"/>
      <c r="AF117" s="762"/>
    </row>
    <row r="118" spans="1:32" s="912" customFormat="1" ht="12.75" customHeight="1">
      <c r="A118" s="581"/>
      <c r="B118" s="581"/>
      <c r="C118" s="839"/>
      <c r="D118" s="794"/>
      <c r="E118" s="977"/>
      <c r="F118" s="812"/>
      <c r="G118" s="920"/>
      <c r="H118" s="782"/>
      <c r="I118" s="783"/>
      <c r="J118" s="801"/>
      <c r="K118" s="809"/>
      <c r="L118" s="809"/>
      <c r="M118" s="809"/>
      <c r="N118" s="809"/>
      <c r="O118" s="762"/>
      <c r="P118" s="762"/>
      <c r="Q118" s="762"/>
      <c r="R118" s="762"/>
      <c r="S118" s="762"/>
      <c r="T118" s="762"/>
      <c r="U118" s="762"/>
      <c r="V118" s="762"/>
      <c r="W118" s="762"/>
      <c r="X118" s="762"/>
      <c r="Y118" s="762"/>
      <c r="Z118" s="762"/>
      <c r="AA118" s="762"/>
      <c r="AB118" s="762"/>
      <c r="AC118" s="762"/>
      <c r="AD118" s="762"/>
      <c r="AE118" s="762"/>
      <c r="AF118" s="762"/>
    </row>
    <row r="119" spans="1:32" s="912" customFormat="1" ht="12.75" customHeight="1">
      <c r="A119" s="581"/>
      <c r="B119" s="581"/>
      <c r="C119" s="839"/>
      <c r="D119" s="794" t="s">
        <v>41</v>
      </c>
      <c r="E119" s="977" t="s">
        <v>350</v>
      </c>
      <c r="F119" s="978">
        <v>4</v>
      </c>
      <c r="G119" s="989" t="s">
        <v>1272</v>
      </c>
      <c r="H119" s="782"/>
      <c r="I119" s="783"/>
      <c r="J119" s="784">
        <f>+J120</f>
        <v>88820642.75</v>
      </c>
      <c r="K119" s="809"/>
      <c r="L119" s="809"/>
      <c r="M119" s="809"/>
      <c r="N119" s="809"/>
      <c r="O119" s="762"/>
      <c r="P119" s="762"/>
      <c r="Q119" s="762"/>
      <c r="R119" s="762"/>
      <c r="S119" s="762"/>
      <c r="T119" s="762"/>
      <c r="U119" s="762"/>
      <c r="V119" s="762"/>
      <c r="W119" s="762"/>
      <c r="X119" s="762"/>
      <c r="Y119" s="762"/>
      <c r="Z119" s="762"/>
      <c r="AA119" s="762"/>
      <c r="AB119" s="762"/>
      <c r="AC119" s="762"/>
      <c r="AD119" s="762"/>
      <c r="AE119" s="762"/>
      <c r="AF119" s="762"/>
    </row>
    <row r="120" spans="1:32" s="912" customFormat="1" ht="12.75" customHeight="1">
      <c r="A120" s="581"/>
      <c r="B120" s="581"/>
      <c r="C120" s="839"/>
      <c r="D120" s="794"/>
      <c r="E120" s="973"/>
      <c r="F120" s="978"/>
      <c r="G120" s="920" t="s">
        <v>1359</v>
      </c>
      <c r="H120" s="782"/>
      <c r="I120" s="783"/>
      <c r="J120" s="801">
        <v>88820642.75</v>
      </c>
      <c r="K120" s="777">
        <f>+J120</f>
        <v>88820642.75</v>
      </c>
      <c r="L120" s="809"/>
      <c r="M120" s="809"/>
      <c r="N120" s="809"/>
      <c r="O120" s="762"/>
      <c r="P120" s="762"/>
      <c r="Q120" s="762"/>
      <c r="R120" s="762"/>
      <c r="S120" s="762"/>
      <c r="T120" s="762"/>
      <c r="U120" s="762"/>
      <c r="V120" s="762"/>
      <c r="W120" s="762"/>
      <c r="X120" s="762"/>
      <c r="Y120" s="762"/>
      <c r="Z120" s="762"/>
      <c r="AA120" s="762"/>
      <c r="AB120" s="762"/>
      <c r="AC120" s="762"/>
      <c r="AD120" s="762"/>
      <c r="AE120" s="762"/>
      <c r="AF120" s="762"/>
    </row>
    <row r="121" spans="1:32" s="912" customFormat="1" ht="12.75" customHeight="1">
      <c r="A121" s="581"/>
      <c r="B121" s="581"/>
      <c r="C121" s="839"/>
      <c r="D121" s="794"/>
      <c r="E121" s="973"/>
      <c r="F121" s="978"/>
      <c r="G121" s="920"/>
      <c r="H121" s="782"/>
      <c r="I121" s="783"/>
      <c r="J121" s="801"/>
      <c r="K121" s="809"/>
      <c r="L121" s="809"/>
      <c r="M121" s="809"/>
      <c r="N121" s="809"/>
      <c r="O121" s="762"/>
      <c r="P121" s="762"/>
      <c r="Q121" s="762"/>
      <c r="R121" s="762"/>
      <c r="S121" s="762"/>
      <c r="T121" s="762"/>
      <c r="U121" s="762"/>
      <c r="V121" s="762"/>
      <c r="W121" s="762"/>
      <c r="X121" s="762"/>
      <c r="Y121" s="762"/>
      <c r="Z121" s="762"/>
      <c r="AA121" s="762"/>
      <c r="AB121" s="762"/>
      <c r="AC121" s="762"/>
      <c r="AD121" s="762"/>
      <c r="AE121" s="762"/>
      <c r="AF121" s="762"/>
    </row>
    <row r="122" spans="1:32" s="912" customFormat="1" ht="12.75" customHeight="1">
      <c r="A122" s="581"/>
      <c r="B122" s="581"/>
      <c r="C122" s="839"/>
      <c r="D122" s="794" t="s">
        <v>41</v>
      </c>
      <c r="E122" s="956" t="s">
        <v>350</v>
      </c>
      <c r="F122" s="952">
        <v>5</v>
      </c>
      <c r="G122" s="958" t="s">
        <v>1273</v>
      </c>
      <c r="H122" s="782"/>
      <c r="I122" s="783"/>
      <c r="J122" s="784">
        <f>+J123</f>
        <v>100092</v>
      </c>
      <c r="K122" s="809"/>
      <c r="L122" s="809"/>
      <c r="M122" s="809"/>
      <c r="N122" s="809"/>
      <c r="O122" s="762"/>
      <c r="P122" s="762"/>
      <c r="Q122" s="762"/>
      <c r="R122" s="762"/>
      <c r="S122" s="762"/>
      <c r="T122" s="762"/>
      <c r="U122" s="762"/>
      <c r="V122" s="762"/>
      <c r="W122" s="762"/>
      <c r="X122" s="762"/>
      <c r="Y122" s="762"/>
      <c r="Z122" s="762"/>
      <c r="AA122" s="762"/>
      <c r="AB122" s="762"/>
      <c r="AC122" s="762"/>
      <c r="AD122" s="762"/>
      <c r="AE122" s="762"/>
      <c r="AF122" s="762"/>
    </row>
    <row r="123" spans="1:32" s="912" customFormat="1" ht="12.75" customHeight="1">
      <c r="A123" s="581"/>
      <c r="B123" s="581"/>
      <c r="C123" s="839"/>
      <c r="D123" s="794"/>
      <c r="E123" s="956"/>
      <c r="F123" s="951"/>
      <c r="G123" s="920" t="s">
        <v>1359</v>
      </c>
      <c r="H123" s="782"/>
      <c r="I123" s="783"/>
      <c r="J123" s="801">
        <v>100092</v>
      </c>
      <c r="K123" s="777">
        <f>+J123</f>
        <v>100092</v>
      </c>
      <c r="L123" s="809"/>
      <c r="M123" s="809"/>
      <c r="N123" s="809"/>
      <c r="O123" s="762"/>
      <c r="P123" s="762"/>
      <c r="Q123" s="762"/>
      <c r="R123" s="762"/>
      <c r="S123" s="762"/>
      <c r="T123" s="762"/>
      <c r="U123" s="762"/>
      <c r="V123" s="762"/>
      <c r="W123" s="762"/>
      <c r="X123" s="762"/>
      <c r="Y123" s="762"/>
      <c r="Z123" s="762"/>
      <c r="AA123" s="762"/>
      <c r="AB123" s="762"/>
      <c r="AC123" s="762"/>
      <c r="AD123" s="762"/>
      <c r="AE123" s="762"/>
      <c r="AF123" s="762"/>
    </row>
    <row r="124" spans="1:32" s="912" customFormat="1" ht="12.75" customHeight="1">
      <c r="A124" s="581"/>
      <c r="B124" s="581"/>
      <c r="C124" s="839"/>
      <c r="D124" s="794"/>
      <c r="E124" s="956"/>
      <c r="F124" s="951"/>
      <c r="G124" s="915"/>
      <c r="H124" s="932"/>
      <c r="I124" s="933"/>
      <c r="J124" s="827"/>
      <c r="K124" s="809"/>
      <c r="L124" s="809"/>
      <c r="M124" s="809"/>
      <c r="N124" s="809"/>
      <c r="O124" s="762"/>
      <c r="P124" s="762"/>
      <c r="Q124" s="762"/>
      <c r="R124" s="762"/>
      <c r="S124" s="762"/>
      <c r="T124" s="762"/>
      <c r="U124" s="762"/>
      <c r="V124" s="762"/>
      <c r="W124" s="762"/>
      <c r="X124" s="762"/>
      <c r="Y124" s="762"/>
      <c r="Z124" s="762"/>
      <c r="AA124" s="762"/>
      <c r="AB124" s="762"/>
      <c r="AC124" s="762"/>
      <c r="AD124" s="762"/>
      <c r="AE124" s="762"/>
      <c r="AF124" s="762"/>
    </row>
    <row r="125" spans="1:32" s="912" customFormat="1" ht="12.75" customHeight="1">
      <c r="A125" s="581"/>
      <c r="B125" s="581"/>
      <c r="C125" s="839"/>
      <c r="D125" s="794" t="s">
        <v>41</v>
      </c>
      <c r="E125" s="956" t="s">
        <v>350</v>
      </c>
      <c r="F125" s="951">
        <v>6</v>
      </c>
      <c r="G125" s="959" t="s">
        <v>1274</v>
      </c>
      <c r="H125" s="932"/>
      <c r="I125" s="933"/>
      <c r="J125" s="808">
        <f>+J126</f>
        <v>389404</v>
      </c>
      <c r="K125" s="809"/>
      <c r="L125" s="809"/>
      <c r="M125" s="809"/>
      <c r="N125" s="809"/>
      <c r="O125" s="762"/>
      <c r="P125" s="762"/>
      <c r="Q125" s="762"/>
      <c r="R125" s="762"/>
      <c r="S125" s="762"/>
      <c r="T125" s="762"/>
      <c r="U125" s="762"/>
      <c r="V125" s="762"/>
      <c r="W125" s="762"/>
      <c r="X125" s="762"/>
      <c r="Y125" s="762"/>
      <c r="Z125" s="762"/>
      <c r="AA125" s="762"/>
      <c r="AB125" s="762"/>
      <c r="AC125" s="762"/>
      <c r="AD125" s="762"/>
      <c r="AE125" s="762"/>
      <c r="AF125" s="762"/>
    </row>
    <row r="126" spans="1:32" s="912" customFormat="1" ht="12.75" customHeight="1">
      <c r="A126" s="581"/>
      <c r="B126" s="581"/>
      <c r="C126" s="839"/>
      <c r="D126" s="794"/>
      <c r="E126" s="956"/>
      <c r="F126" s="951"/>
      <c r="G126" s="920" t="s">
        <v>1355</v>
      </c>
      <c r="H126" s="782"/>
      <c r="I126" s="782"/>
      <c r="J126" s="811">
        <v>389404</v>
      </c>
      <c r="K126" s="972">
        <f>+J126</f>
        <v>389404</v>
      </c>
      <c r="L126" s="809"/>
      <c r="M126" s="809"/>
      <c r="N126" s="809"/>
      <c r="O126" s="762"/>
      <c r="P126" s="762"/>
      <c r="Q126" s="762"/>
      <c r="R126" s="762"/>
      <c r="S126" s="762"/>
      <c r="T126" s="762"/>
      <c r="U126" s="762"/>
      <c r="V126" s="762"/>
      <c r="W126" s="762"/>
      <c r="X126" s="762"/>
      <c r="Y126" s="762"/>
      <c r="Z126" s="762"/>
      <c r="AA126" s="762"/>
      <c r="AB126" s="762"/>
      <c r="AC126" s="762"/>
      <c r="AD126" s="762"/>
      <c r="AE126" s="762"/>
      <c r="AF126" s="762"/>
    </row>
    <row r="127" spans="1:32" s="912" customFormat="1" ht="12.75" customHeight="1">
      <c r="A127" s="581"/>
      <c r="B127" s="581"/>
      <c r="C127" s="839"/>
      <c r="D127" s="794"/>
      <c r="E127" s="956"/>
      <c r="F127" s="951"/>
      <c r="G127" s="920"/>
      <c r="H127" s="782"/>
      <c r="I127" s="782"/>
      <c r="J127" s="811"/>
      <c r="K127" s="816"/>
      <c r="L127" s="809"/>
      <c r="M127" s="809"/>
      <c r="N127" s="809"/>
      <c r="O127" s="762"/>
      <c r="P127" s="762"/>
      <c r="Q127" s="762"/>
      <c r="R127" s="762"/>
      <c r="S127" s="762"/>
      <c r="T127" s="762"/>
      <c r="U127" s="762"/>
      <c r="V127" s="762"/>
      <c r="W127" s="762"/>
      <c r="X127" s="762"/>
      <c r="Y127" s="762"/>
      <c r="Z127" s="762"/>
      <c r="AA127" s="762"/>
      <c r="AB127" s="762"/>
      <c r="AC127" s="762"/>
      <c r="AD127" s="762"/>
      <c r="AE127" s="762"/>
      <c r="AF127" s="762"/>
    </row>
    <row r="128" spans="1:32" s="912" customFormat="1" ht="12.75" customHeight="1">
      <c r="A128" s="581"/>
      <c r="B128" s="581"/>
      <c r="C128" s="839"/>
      <c r="D128" s="794" t="s">
        <v>41</v>
      </c>
      <c r="E128" s="957" t="s">
        <v>350</v>
      </c>
      <c r="F128" s="951">
        <v>7</v>
      </c>
      <c r="G128" s="960" t="s">
        <v>1299</v>
      </c>
      <c r="H128" s="782"/>
      <c r="I128" s="783"/>
      <c r="J128" s="821">
        <f>+J129</f>
        <v>240022.1</v>
      </c>
      <c r="K128" s="809"/>
      <c r="L128" s="809"/>
      <c r="M128" s="809"/>
      <c r="N128" s="809"/>
      <c r="O128" s="762"/>
      <c r="P128" s="762"/>
      <c r="Q128" s="762"/>
      <c r="R128" s="762"/>
      <c r="S128" s="762"/>
      <c r="T128" s="762"/>
      <c r="U128" s="762"/>
      <c r="V128" s="762"/>
      <c r="W128" s="762"/>
      <c r="X128" s="762"/>
      <c r="Y128" s="762"/>
      <c r="Z128" s="762"/>
      <c r="AA128" s="762"/>
      <c r="AB128" s="762"/>
      <c r="AC128" s="762"/>
      <c r="AD128" s="762"/>
      <c r="AE128" s="762"/>
      <c r="AF128" s="762"/>
    </row>
    <row r="129" spans="1:32" s="912" customFormat="1" ht="12.75" customHeight="1">
      <c r="A129" s="581"/>
      <c r="B129" s="581"/>
      <c r="C129" s="839"/>
      <c r="D129" s="792"/>
      <c r="E129" s="954"/>
      <c r="F129" s="953"/>
      <c r="G129" s="920" t="s">
        <v>1355</v>
      </c>
      <c r="H129" s="782"/>
      <c r="I129" s="783"/>
      <c r="J129" s="801">
        <v>240022.1</v>
      </c>
      <c r="K129" s="777">
        <f>+J129</f>
        <v>240022.1</v>
      </c>
      <c r="L129" s="809"/>
      <c r="M129" s="809"/>
      <c r="N129" s="809"/>
      <c r="O129" s="762"/>
      <c r="P129" s="762"/>
      <c r="Q129" s="762"/>
      <c r="R129" s="762"/>
      <c r="S129" s="762"/>
      <c r="T129" s="762"/>
      <c r="U129" s="762"/>
      <c r="V129" s="762"/>
      <c r="W129" s="762"/>
      <c r="X129" s="762"/>
      <c r="Y129" s="762"/>
      <c r="Z129" s="762"/>
      <c r="AA129" s="762"/>
      <c r="AB129" s="762"/>
      <c r="AC129" s="762"/>
      <c r="AD129" s="762"/>
      <c r="AE129" s="762"/>
      <c r="AF129" s="762"/>
    </row>
    <row r="130" spans="1:32" s="912" customFormat="1" ht="12.75" customHeight="1">
      <c r="A130" s="581"/>
      <c r="B130" s="581"/>
      <c r="C130" s="839"/>
      <c r="D130" s="792"/>
      <c r="E130" s="793"/>
      <c r="F130" s="938"/>
      <c r="G130" s="943"/>
      <c r="H130" s="918"/>
      <c r="I130" s="919"/>
      <c r="J130" s="784"/>
      <c r="K130" s="809"/>
      <c r="L130" s="809"/>
      <c r="M130" s="809"/>
      <c r="N130" s="809"/>
      <c r="O130" s="762"/>
      <c r="P130" s="762"/>
      <c r="Q130" s="762"/>
      <c r="R130" s="762"/>
      <c r="S130" s="762"/>
      <c r="T130" s="762"/>
      <c r="U130" s="762"/>
      <c r="V130" s="762"/>
      <c r="W130" s="762"/>
      <c r="X130" s="762"/>
      <c r="Y130" s="762"/>
      <c r="Z130" s="762"/>
      <c r="AA130" s="762"/>
      <c r="AB130" s="762"/>
      <c r="AC130" s="762"/>
      <c r="AD130" s="762"/>
      <c r="AE130" s="762"/>
      <c r="AF130" s="762"/>
    </row>
    <row r="131" spans="1:32" ht="12.75" customHeight="1">
      <c r="A131" s="963"/>
      <c r="B131" s="964"/>
      <c r="C131" s="807"/>
      <c r="D131" s="792"/>
      <c r="E131" s="793"/>
      <c r="F131" s="794"/>
      <c r="G131" s="795"/>
      <c r="H131" s="782"/>
      <c r="I131" s="783"/>
      <c r="J131" s="788"/>
      <c r="K131" s="789"/>
      <c r="L131" s="789"/>
      <c r="M131" s="789"/>
      <c r="N131" s="789"/>
      <c r="O131" s="830" t="s">
        <v>64</v>
      </c>
      <c r="P131" s="762"/>
      <c r="Q131" s="762"/>
      <c r="R131" s="762"/>
      <c r="S131" s="762"/>
      <c r="T131" s="762"/>
      <c r="U131" s="762"/>
      <c r="V131" s="762"/>
      <c r="W131" s="762"/>
      <c r="X131" s="762"/>
      <c r="Y131" s="762"/>
      <c r="Z131" s="762"/>
      <c r="AA131" s="762"/>
      <c r="AB131" s="762"/>
      <c r="AC131" s="762"/>
      <c r="AD131" s="762"/>
      <c r="AE131" s="762"/>
      <c r="AF131" s="762"/>
    </row>
    <row r="132" spans="1:32" ht="12.75" customHeight="1">
      <c r="A132" s="841"/>
      <c r="B132" s="806"/>
      <c r="C132" s="807"/>
      <c r="D132" s="792"/>
      <c r="E132" s="793"/>
      <c r="F132" s="794"/>
      <c r="G132" s="781" t="s">
        <v>345</v>
      </c>
      <c r="H132" s="782"/>
      <c r="I132" s="783"/>
      <c r="J132" s="788">
        <f>+J110+J113+J116+J119+J122+J125+J128</f>
        <v>111349596.14999999</v>
      </c>
      <c r="K132" s="789"/>
      <c r="L132" s="789"/>
      <c r="M132" s="789"/>
      <c r="N132" s="789"/>
      <c r="O132" s="762"/>
      <c r="P132" s="762"/>
      <c r="Q132" s="762"/>
      <c r="R132" s="762"/>
      <c r="S132" s="762"/>
      <c r="T132" s="762"/>
      <c r="U132" s="762"/>
      <c r="V132" s="762"/>
      <c r="W132" s="762"/>
      <c r="X132" s="762"/>
      <c r="Y132" s="762"/>
      <c r="Z132" s="762"/>
      <c r="AA132" s="762"/>
      <c r="AB132" s="762"/>
      <c r="AC132" s="762"/>
      <c r="AD132" s="762"/>
      <c r="AE132" s="762"/>
      <c r="AF132" s="762"/>
    </row>
    <row r="133" spans="1:32" ht="12.75" customHeight="1">
      <c r="A133" s="841"/>
      <c r="B133" s="806"/>
      <c r="C133" s="807"/>
      <c r="D133" s="792"/>
      <c r="E133" s="793"/>
      <c r="F133" s="794"/>
      <c r="G133" s="795"/>
      <c r="H133" s="782"/>
      <c r="I133" s="783"/>
      <c r="J133" s="788"/>
      <c r="K133" s="789"/>
      <c r="L133" s="789"/>
      <c r="M133" s="789"/>
      <c r="N133" s="789"/>
      <c r="O133" s="762"/>
      <c r="P133" s="762"/>
      <c r="Q133" s="762"/>
      <c r="R133" s="762"/>
      <c r="S133" s="762"/>
      <c r="T133" s="762"/>
      <c r="U133" s="762"/>
      <c r="V133" s="762"/>
      <c r="W133" s="762"/>
      <c r="X133" s="762"/>
      <c r="Y133" s="762"/>
      <c r="Z133" s="762"/>
      <c r="AA133" s="762"/>
      <c r="AB133" s="762"/>
      <c r="AC133" s="762"/>
      <c r="AD133" s="762"/>
      <c r="AE133" s="762"/>
      <c r="AF133" s="762"/>
    </row>
    <row r="134" spans="1:32" s="995" customFormat="1" ht="12.75" customHeight="1">
      <c r="A134" s="581" t="s">
        <v>1401</v>
      </c>
      <c r="B134" s="806" t="s">
        <v>1406</v>
      </c>
      <c r="C134" s="807">
        <v>7304200</v>
      </c>
      <c r="D134" s="792" t="s">
        <v>41</v>
      </c>
      <c r="E134" s="793" t="s">
        <v>350</v>
      </c>
      <c r="F134" s="794">
        <v>15</v>
      </c>
      <c r="G134" s="806" t="s">
        <v>1406</v>
      </c>
      <c r="H134" s="782"/>
      <c r="I134" s="783"/>
      <c r="J134" s="835">
        <v>7304200</v>
      </c>
      <c r="K134" s="789"/>
      <c r="L134" s="789"/>
      <c r="M134" s="789"/>
      <c r="N134" s="789"/>
      <c r="O134" s="762"/>
      <c r="P134" s="762"/>
      <c r="Q134" s="762"/>
      <c r="R134" s="762"/>
      <c r="S134" s="762"/>
      <c r="T134" s="762"/>
      <c r="U134" s="762"/>
      <c r="V134" s="762"/>
      <c r="W134" s="762"/>
      <c r="X134" s="762"/>
      <c r="Y134" s="762"/>
      <c r="Z134" s="762"/>
      <c r="AA134" s="762"/>
      <c r="AB134" s="762"/>
      <c r="AC134" s="762"/>
      <c r="AD134" s="762"/>
      <c r="AE134" s="762"/>
      <c r="AF134" s="762"/>
    </row>
    <row r="135" spans="1:32" s="995" customFormat="1" ht="12.75" customHeight="1">
      <c r="A135" s="841"/>
      <c r="B135" s="806"/>
      <c r="C135" s="807"/>
      <c r="D135" s="792"/>
      <c r="E135" s="793"/>
      <c r="F135" s="794"/>
      <c r="G135" s="795"/>
      <c r="H135" s="782"/>
      <c r="I135" s="783"/>
      <c r="J135" s="835"/>
      <c r="K135" s="789"/>
      <c r="L135" s="789"/>
      <c r="M135" s="789"/>
      <c r="N135" s="789"/>
      <c r="O135" s="762"/>
      <c r="P135" s="762"/>
      <c r="Q135" s="762"/>
      <c r="R135" s="762"/>
      <c r="S135" s="762"/>
      <c r="T135" s="762"/>
      <c r="U135" s="762"/>
      <c r="V135" s="762"/>
      <c r="W135" s="762"/>
      <c r="X135" s="762"/>
      <c r="Y135" s="762"/>
      <c r="Z135" s="762"/>
      <c r="AA135" s="762"/>
      <c r="AB135" s="762"/>
      <c r="AC135" s="762"/>
      <c r="AD135" s="762"/>
      <c r="AE135" s="762"/>
      <c r="AF135" s="762"/>
    </row>
    <row r="136" spans="1:32" s="995" customFormat="1" ht="12.75" customHeight="1">
      <c r="A136" s="841"/>
      <c r="B136" s="806"/>
      <c r="C136" s="807"/>
      <c r="D136" s="792"/>
      <c r="E136" s="793"/>
      <c r="F136" s="794"/>
      <c r="G136" s="781" t="s">
        <v>345</v>
      </c>
      <c r="H136" s="996"/>
      <c r="I136" s="997"/>
      <c r="J136" s="838">
        <f>+J134</f>
        <v>7304200</v>
      </c>
      <c r="K136" s="789"/>
      <c r="L136" s="789">
        <f>+J134</f>
        <v>7304200</v>
      </c>
      <c r="M136" s="789"/>
      <c r="N136" s="789"/>
      <c r="O136" s="762"/>
      <c r="P136" s="762"/>
      <c r="Q136" s="762"/>
      <c r="R136" s="762"/>
      <c r="S136" s="762"/>
      <c r="T136" s="762"/>
      <c r="U136" s="762"/>
      <c r="V136" s="762"/>
      <c r="W136" s="762"/>
      <c r="X136" s="762"/>
      <c r="Y136" s="762"/>
      <c r="Z136" s="762"/>
      <c r="AA136" s="762"/>
      <c r="AB136" s="762"/>
      <c r="AC136" s="762"/>
      <c r="AD136" s="762"/>
      <c r="AE136" s="762"/>
      <c r="AF136" s="762"/>
    </row>
    <row r="137" spans="1:32" ht="13.5" customHeight="1">
      <c r="A137" s="805"/>
      <c r="B137" s="806"/>
      <c r="C137" s="842"/>
      <c r="D137" s="792"/>
      <c r="E137" s="793"/>
      <c r="F137" s="794"/>
      <c r="G137" s="795"/>
      <c r="H137" s="782"/>
      <c r="I137" s="783"/>
      <c r="J137" s="840"/>
      <c r="K137" s="809"/>
      <c r="L137" s="809"/>
      <c r="M137" s="809"/>
      <c r="N137" s="809"/>
      <c r="O137" s="762"/>
      <c r="P137" s="762"/>
      <c r="Q137" s="762"/>
      <c r="R137" s="762"/>
      <c r="S137" s="762"/>
      <c r="T137" s="762"/>
      <c r="U137" s="762"/>
      <c r="V137" s="762"/>
      <c r="W137" s="762"/>
      <c r="X137" s="762"/>
      <c r="Y137" s="762"/>
      <c r="Z137" s="762"/>
      <c r="AA137" s="762"/>
      <c r="AB137" s="762"/>
      <c r="AC137" s="762"/>
      <c r="AD137" s="762"/>
      <c r="AE137" s="762"/>
      <c r="AF137" s="762"/>
    </row>
    <row r="138" spans="1:32" ht="13.5" customHeight="1" thickBot="1">
      <c r="A138" s="843"/>
      <c r="B138" s="844"/>
      <c r="C138" s="845">
        <f>SUM(C10:C137)</f>
        <v>942367045.31000006</v>
      </c>
      <c r="D138" s="778" t="s">
        <v>64</v>
      </c>
      <c r="E138" s="779" t="s">
        <v>64</v>
      </c>
      <c r="F138" s="794" t="s">
        <v>64</v>
      </c>
      <c r="G138" s="795" t="s">
        <v>64</v>
      </c>
      <c r="H138" s="782"/>
      <c r="I138" s="783"/>
      <c r="J138" s="846">
        <f>+J38+J64++J66+J74+J77+J85+J89+J99+J103+J107+J132+J136</f>
        <v>942367045.31000006</v>
      </c>
      <c r="K138" s="809"/>
      <c r="L138" s="809"/>
      <c r="M138" s="809"/>
      <c r="N138" s="809"/>
      <c r="O138" s="762"/>
      <c r="P138" s="762"/>
      <c r="Q138" s="762"/>
      <c r="R138" s="762"/>
      <c r="S138" s="762"/>
      <c r="T138" s="762"/>
      <c r="U138" s="762"/>
      <c r="V138" s="762"/>
      <c r="W138" s="762"/>
      <c r="X138" s="762"/>
      <c r="Y138" s="762"/>
      <c r="Z138" s="762"/>
      <c r="AA138" s="762"/>
      <c r="AB138" s="762"/>
      <c r="AC138" s="762"/>
      <c r="AD138" s="762"/>
      <c r="AE138" s="762"/>
      <c r="AF138" s="762"/>
    </row>
    <row r="139" spans="1:32" ht="41.25" customHeight="1">
      <c r="A139" s="1114" t="s">
        <v>1360</v>
      </c>
      <c r="B139" s="1115"/>
      <c r="C139" s="1115"/>
      <c r="D139" s="1115"/>
      <c r="E139" s="1115"/>
      <c r="F139" s="847"/>
      <c r="G139" s="831"/>
      <c r="H139" s="831"/>
      <c r="I139" s="831"/>
      <c r="J139" s="763"/>
      <c r="K139" s="848"/>
      <c r="L139" s="849"/>
      <c r="M139" s="849"/>
      <c r="N139" s="849"/>
      <c r="O139" s="762"/>
      <c r="P139" s="762"/>
      <c r="Q139" s="762"/>
      <c r="R139" s="762"/>
      <c r="S139" s="762"/>
      <c r="T139" s="762"/>
      <c r="U139" s="762"/>
      <c r="V139" s="762"/>
      <c r="W139" s="762"/>
      <c r="X139" s="762"/>
      <c r="Y139" s="762"/>
      <c r="Z139" s="762"/>
      <c r="AA139" s="762"/>
      <c r="AB139" s="762"/>
      <c r="AC139" s="762"/>
      <c r="AD139" s="762"/>
      <c r="AE139" s="762"/>
      <c r="AF139" s="762"/>
    </row>
    <row r="140" spans="1:32" ht="23.25" customHeight="1">
      <c r="A140" s="1116" t="s">
        <v>1361</v>
      </c>
      <c r="B140" s="1115"/>
      <c r="C140" s="1115"/>
      <c r="D140" s="1115"/>
      <c r="E140" s="1115"/>
      <c r="F140" s="1115"/>
      <c r="G140" s="849"/>
      <c r="H140" s="849"/>
      <c r="I140" s="848"/>
      <c r="J140" s="849"/>
      <c r="K140" s="849"/>
      <c r="L140" s="849"/>
      <c r="M140" s="849"/>
      <c r="N140" s="849"/>
      <c r="O140" s="762"/>
      <c r="P140" s="762"/>
      <c r="Q140" s="762"/>
      <c r="R140" s="762"/>
      <c r="S140" s="762"/>
      <c r="T140" s="762"/>
      <c r="U140" s="762"/>
      <c r="V140" s="762"/>
      <c r="W140" s="762"/>
      <c r="X140" s="762"/>
      <c r="Y140" s="762"/>
      <c r="Z140" s="762"/>
      <c r="AA140" s="762"/>
      <c r="AB140" s="762"/>
      <c r="AC140" s="762"/>
      <c r="AD140" s="762"/>
      <c r="AE140" s="762"/>
      <c r="AF140" s="762"/>
    </row>
    <row r="141" spans="1:32" ht="31.5" customHeight="1">
      <c r="A141" s="850" t="s">
        <v>64</v>
      </c>
      <c r="B141" s="850"/>
      <c r="C141" s="850"/>
      <c r="D141" s="849"/>
      <c r="E141" s="849"/>
      <c r="F141" s="849"/>
      <c r="G141" s="849"/>
      <c r="H141" s="849"/>
      <c r="I141" s="849"/>
      <c r="J141" s="849"/>
      <c r="K141" s="850"/>
      <c r="L141" s="987"/>
      <c r="M141" s="987"/>
      <c r="N141" s="850"/>
      <c r="O141" s="762"/>
      <c r="P141" s="762"/>
      <c r="Q141" s="762"/>
      <c r="R141" s="762"/>
      <c r="S141" s="762"/>
      <c r="T141" s="762"/>
      <c r="U141" s="762"/>
      <c r="V141" s="762"/>
      <c r="W141" s="762"/>
      <c r="X141" s="762"/>
      <c r="Y141" s="762"/>
      <c r="Z141" s="762"/>
      <c r="AA141" s="762"/>
      <c r="AB141" s="762"/>
      <c r="AC141" s="762"/>
      <c r="AD141" s="762"/>
      <c r="AE141" s="762"/>
      <c r="AF141" s="762"/>
    </row>
    <row r="142" spans="1:32" ht="12.75" customHeight="1">
      <c r="A142" s="762"/>
      <c r="B142" s="762"/>
      <c r="C142" s="763"/>
      <c r="D142" s="850"/>
      <c r="E142" s="850"/>
      <c r="F142" s="850"/>
      <c r="G142" s="850"/>
      <c r="H142" s="850"/>
      <c r="I142" s="850"/>
      <c r="J142" s="850"/>
      <c r="K142" s="763"/>
      <c r="L142" s="763"/>
      <c r="M142" s="763"/>
      <c r="N142" s="763"/>
      <c r="O142" s="762"/>
      <c r="P142" s="762"/>
      <c r="Q142" s="762"/>
      <c r="R142" s="762"/>
      <c r="S142" s="762"/>
      <c r="T142" s="762"/>
      <c r="U142" s="762"/>
      <c r="V142" s="762"/>
      <c r="W142" s="762"/>
      <c r="X142" s="762"/>
      <c r="Y142" s="762"/>
      <c r="Z142" s="762"/>
      <c r="AA142" s="762"/>
      <c r="AB142" s="762"/>
      <c r="AC142" s="762"/>
      <c r="AD142" s="762"/>
      <c r="AE142" s="762"/>
      <c r="AF142" s="762"/>
    </row>
    <row r="143" spans="1:32" ht="13.5" customHeight="1" thickBot="1">
      <c r="A143" s="762"/>
      <c r="B143" s="762"/>
      <c r="C143" s="763"/>
      <c r="D143" s="763"/>
      <c r="E143" s="764"/>
      <c r="F143" s="763"/>
      <c r="G143" s="762"/>
      <c r="H143" s="762"/>
      <c r="I143" s="762"/>
      <c r="J143" s="762"/>
      <c r="K143" s="763"/>
      <c r="L143" s="763"/>
      <c r="M143" s="763"/>
      <c r="N143" s="763"/>
      <c r="O143" s="762"/>
      <c r="P143" s="762"/>
      <c r="Q143" s="762"/>
      <c r="R143" s="762"/>
      <c r="S143" s="762"/>
      <c r="T143" s="762"/>
      <c r="U143" s="762"/>
      <c r="V143" s="762"/>
      <c r="W143" s="762"/>
      <c r="X143" s="762"/>
      <c r="Y143" s="762"/>
      <c r="Z143" s="762"/>
      <c r="AA143" s="762"/>
      <c r="AB143" s="762"/>
      <c r="AC143" s="762"/>
      <c r="AD143" s="762"/>
      <c r="AE143" s="762"/>
      <c r="AF143" s="762"/>
    </row>
    <row r="144" spans="1:32" ht="43.5" customHeight="1" thickBot="1">
      <c r="A144" s="1117" t="s">
        <v>1362</v>
      </c>
      <c r="B144" s="1118"/>
      <c r="C144" s="1118"/>
      <c r="D144" s="1118"/>
      <c r="E144" s="1118"/>
      <c r="F144" s="1118"/>
      <c r="G144" s="1118"/>
      <c r="H144" s="1118"/>
      <c r="I144" s="1118"/>
      <c r="J144" s="1118"/>
      <c r="K144" s="1118"/>
      <c r="L144" s="1118"/>
      <c r="M144" s="1118"/>
      <c r="N144" s="1119"/>
      <c r="O144" s="762"/>
      <c r="P144" s="762"/>
      <c r="Q144" s="762"/>
      <c r="R144" s="762"/>
      <c r="S144" s="762"/>
      <c r="T144" s="762"/>
      <c r="U144" s="762"/>
      <c r="V144" s="762"/>
      <c r="W144" s="762"/>
      <c r="X144" s="762"/>
      <c r="Y144" s="762"/>
      <c r="Z144" s="762"/>
      <c r="AA144" s="762"/>
      <c r="AB144" s="762"/>
      <c r="AC144" s="762"/>
      <c r="AD144" s="762"/>
      <c r="AE144" s="762"/>
      <c r="AF144" s="762"/>
    </row>
    <row r="145" spans="1:32" ht="15" customHeight="1">
      <c r="A145" s="851"/>
      <c r="B145" s="851"/>
      <c r="C145" s="851"/>
      <c r="D145" s="852"/>
      <c r="E145" s="852"/>
      <c r="F145" s="852"/>
      <c r="G145" s="852"/>
      <c r="H145" s="853"/>
      <c r="I145" s="853"/>
      <c r="J145" s="851"/>
      <c r="K145" s="851"/>
      <c r="L145" s="851"/>
      <c r="M145" s="851"/>
      <c r="N145" s="851"/>
      <c r="O145" s="854"/>
      <c r="P145" s="854"/>
      <c r="Q145" s="854"/>
      <c r="R145" s="854"/>
      <c r="S145" s="854"/>
      <c r="T145" s="854"/>
      <c r="U145" s="854"/>
      <c r="V145" s="854"/>
      <c r="W145" s="854"/>
      <c r="X145" s="854"/>
      <c r="Y145" s="854"/>
      <c r="Z145" s="854"/>
      <c r="AA145" s="854"/>
      <c r="AB145" s="854"/>
      <c r="AC145" s="854"/>
      <c r="AD145" s="854"/>
      <c r="AE145" s="854"/>
      <c r="AF145" s="854"/>
    </row>
    <row r="146" spans="1:32" ht="11.25" customHeight="1">
      <c r="A146" s="855"/>
      <c r="B146" s="855"/>
      <c r="C146" s="855"/>
      <c r="D146" s="851"/>
      <c r="E146" s="851"/>
      <c r="F146" s="851"/>
      <c r="G146" s="851"/>
      <c r="H146" s="851"/>
      <c r="I146" s="851"/>
      <c r="J146" s="851"/>
      <c r="K146" s="855"/>
      <c r="L146" s="855"/>
      <c r="M146" s="855"/>
      <c r="N146" s="855"/>
      <c r="O146" s="762"/>
      <c r="P146" s="762"/>
      <c r="Q146" s="762"/>
      <c r="R146" s="762"/>
      <c r="S146" s="762"/>
      <c r="T146" s="762"/>
      <c r="U146" s="762"/>
      <c r="V146" s="762"/>
      <c r="W146" s="762"/>
      <c r="X146" s="762"/>
      <c r="Y146" s="762"/>
      <c r="Z146" s="762"/>
      <c r="AA146" s="762"/>
      <c r="AB146" s="762"/>
      <c r="AC146" s="762"/>
      <c r="AD146" s="762"/>
      <c r="AE146" s="762"/>
      <c r="AF146" s="762"/>
    </row>
    <row r="147" spans="1:32" ht="21.75" customHeight="1">
      <c r="A147" s="856" t="s">
        <v>1363</v>
      </c>
      <c r="B147" s="857"/>
      <c r="C147" s="858"/>
      <c r="D147" s="855"/>
      <c r="E147" s="859"/>
      <c r="F147" s="855"/>
      <c r="G147" s="855"/>
      <c r="H147" s="855"/>
      <c r="I147" s="855"/>
      <c r="J147" s="855"/>
      <c r="K147" s="858"/>
      <c r="L147" s="858"/>
      <c r="M147" s="858"/>
      <c r="N147" s="858"/>
      <c r="O147" s="857"/>
      <c r="P147" s="857"/>
      <c r="Q147" s="857"/>
      <c r="R147" s="857"/>
      <c r="S147" s="857"/>
      <c r="T147" s="857"/>
      <c r="U147" s="857"/>
      <c r="V147" s="857"/>
      <c r="W147" s="857"/>
      <c r="X147" s="857"/>
      <c r="Y147" s="857"/>
      <c r="Z147" s="857"/>
      <c r="AA147" s="857"/>
      <c r="AB147" s="857"/>
      <c r="AC147" s="857"/>
      <c r="AD147" s="857"/>
      <c r="AE147" s="857"/>
      <c r="AF147" s="857"/>
    </row>
    <row r="148" spans="1:32" ht="15" customHeight="1">
      <c r="A148" s="860"/>
      <c r="B148" s="762"/>
      <c r="C148" s="762"/>
      <c r="D148" s="858"/>
      <c r="E148" s="861"/>
      <c r="F148" s="858"/>
      <c r="G148" s="857"/>
      <c r="H148" s="857"/>
      <c r="I148" s="857"/>
      <c r="J148" s="857"/>
      <c r="K148" s="762"/>
      <c r="L148" s="762"/>
      <c r="M148" s="762"/>
      <c r="N148" s="762"/>
      <c r="O148" s="762"/>
      <c r="P148" s="762"/>
      <c r="Q148" s="762"/>
      <c r="R148" s="762"/>
      <c r="S148" s="762"/>
      <c r="T148" s="762"/>
      <c r="U148" s="762"/>
      <c r="V148" s="762"/>
      <c r="W148" s="762"/>
      <c r="X148" s="762"/>
      <c r="Y148" s="762"/>
      <c r="Z148" s="762"/>
      <c r="AA148" s="762"/>
      <c r="AB148" s="762"/>
      <c r="AC148" s="762"/>
      <c r="AD148" s="762"/>
      <c r="AE148" s="762"/>
      <c r="AF148" s="762"/>
    </row>
    <row r="149" spans="1:32" ht="12.75" customHeight="1">
      <c r="A149" s="762"/>
      <c r="B149" s="762"/>
      <c r="C149" s="763"/>
      <c r="D149" s="762"/>
      <c r="E149" s="764"/>
      <c r="F149" s="762"/>
      <c r="G149" s="762"/>
      <c r="H149" s="762"/>
      <c r="I149" s="762"/>
      <c r="J149" s="762"/>
      <c r="K149" s="763"/>
      <c r="L149" s="763"/>
      <c r="M149" s="763"/>
      <c r="N149" s="763"/>
      <c r="O149" s="762"/>
      <c r="P149" s="762"/>
      <c r="Q149" s="762"/>
      <c r="R149" s="762"/>
      <c r="S149" s="762"/>
      <c r="T149" s="762"/>
      <c r="U149" s="762"/>
      <c r="V149" s="762"/>
      <c r="W149" s="762"/>
      <c r="X149" s="762"/>
      <c r="Y149" s="762"/>
      <c r="Z149" s="762"/>
      <c r="AA149" s="762"/>
      <c r="AB149" s="762"/>
      <c r="AC149" s="762"/>
      <c r="AD149" s="762"/>
      <c r="AE149" s="762"/>
      <c r="AF149" s="762"/>
    </row>
    <row r="150" spans="1:32" ht="12.75" customHeight="1">
      <c r="A150" s="762"/>
      <c r="B150" s="762"/>
      <c r="C150" s="763"/>
      <c r="D150" s="763"/>
      <c r="E150" s="764"/>
      <c r="F150" s="763"/>
      <c r="G150" s="762"/>
      <c r="H150" s="762"/>
      <c r="I150" s="762"/>
      <c r="J150" s="762"/>
      <c r="K150" s="763"/>
      <c r="L150" s="763"/>
      <c r="M150" s="763"/>
      <c r="N150" s="763"/>
      <c r="O150" s="762"/>
      <c r="P150" s="762"/>
      <c r="Q150" s="762"/>
      <c r="R150" s="762"/>
      <c r="S150" s="762"/>
      <c r="T150" s="762"/>
      <c r="U150" s="762"/>
      <c r="V150" s="762"/>
      <c r="W150" s="762"/>
      <c r="X150" s="762"/>
      <c r="Y150" s="762"/>
      <c r="Z150" s="762"/>
      <c r="AA150" s="762"/>
      <c r="AB150" s="762"/>
      <c r="AC150" s="762"/>
      <c r="AD150" s="762"/>
      <c r="AE150" s="762"/>
      <c r="AF150" s="762"/>
    </row>
    <row r="151" spans="1:32" ht="20.25" customHeight="1">
      <c r="A151" s="862" t="s">
        <v>1364</v>
      </c>
      <c r="B151" s="863"/>
      <c r="C151" s="762"/>
      <c r="D151" s="763"/>
      <c r="E151" s="764"/>
      <c r="F151" s="763"/>
      <c r="G151" s="762"/>
      <c r="H151" s="762"/>
      <c r="I151" s="762"/>
      <c r="J151" s="762"/>
      <c r="K151" s="763"/>
      <c r="L151" s="763"/>
      <c r="M151" s="763"/>
      <c r="N151" s="763"/>
      <c r="O151" s="762"/>
      <c r="P151" s="762"/>
      <c r="Q151" s="762"/>
      <c r="R151" s="762"/>
      <c r="S151" s="762"/>
      <c r="T151" s="762"/>
      <c r="U151" s="762"/>
      <c r="V151" s="762"/>
      <c r="W151" s="762"/>
      <c r="X151" s="762"/>
      <c r="Y151" s="762"/>
      <c r="Z151" s="762"/>
      <c r="AA151" s="762"/>
      <c r="AB151" s="762"/>
      <c r="AC151" s="762"/>
      <c r="AD151" s="762"/>
      <c r="AE151" s="762"/>
      <c r="AF151" s="762"/>
    </row>
    <row r="152" spans="1:32" ht="12.75" customHeight="1">
      <c r="A152" s="762"/>
      <c r="B152" s="762"/>
      <c r="C152" s="763"/>
      <c r="D152" s="762"/>
      <c r="E152" s="764"/>
      <c r="F152" s="763"/>
      <c r="G152" s="762"/>
      <c r="H152" s="762"/>
      <c r="I152" s="762"/>
      <c r="J152" s="762"/>
      <c r="K152" s="763"/>
      <c r="L152" s="763"/>
      <c r="M152" s="763"/>
      <c r="N152" s="763"/>
      <c r="O152" s="762"/>
      <c r="P152" s="762"/>
      <c r="Q152" s="762"/>
      <c r="R152" s="762"/>
      <c r="S152" s="762"/>
      <c r="T152" s="762"/>
      <c r="U152" s="762"/>
      <c r="V152" s="762"/>
      <c r="W152" s="762"/>
      <c r="X152" s="762"/>
      <c r="Y152" s="762"/>
      <c r="Z152" s="762"/>
      <c r="AA152" s="762"/>
      <c r="AB152" s="762"/>
      <c r="AC152" s="762"/>
      <c r="AD152" s="762"/>
      <c r="AE152" s="762"/>
      <c r="AF152" s="762"/>
    </row>
    <row r="153" spans="1:32" ht="12.75" customHeight="1">
      <c r="A153" s="762"/>
      <c r="B153" s="762"/>
      <c r="C153" s="763"/>
      <c r="D153" s="763"/>
      <c r="E153" s="764"/>
      <c r="F153" s="763"/>
      <c r="G153" s="762"/>
      <c r="H153" s="762"/>
      <c r="I153" s="762"/>
      <c r="J153" s="762"/>
      <c r="K153" s="763"/>
      <c r="L153" s="763"/>
      <c r="M153" s="763"/>
      <c r="N153" s="763"/>
      <c r="O153" s="762"/>
      <c r="P153" s="762"/>
      <c r="Q153" s="762"/>
      <c r="R153" s="762"/>
      <c r="S153" s="762"/>
      <c r="T153" s="762"/>
      <c r="U153" s="762"/>
      <c r="V153" s="762"/>
      <c r="W153" s="762"/>
      <c r="X153" s="762"/>
      <c r="Y153" s="762"/>
      <c r="Z153" s="762"/>
      <c r="AA153" s="762"/>
      <c r="AB153" s="762"/>
      <c r="AC153" s="762"/>
      <c r="AD153" s="762"/>
      <c r="AE153" s="762"/>
      <c r="AF153" s="762"/>
    </row>
    <row r="154" spans="1:32" ht="12.75" customHeight="1">
      <c r="A154" s="762"/>
      <c r="B154" s="762"/>
      <c r="C154" s="763"/>
      <c r="D154" s="763"/>
      <c r="E154" s="764"/>
      <c r="F154" s="763"/>
      <c r="G154" s="762"/>
      <c r="H154" s="762"/>
      <c r="I154" s="762"/>
      <c r="J154" s="762"/>
      <c r="K154" s="763"/>
      <c r="L154" s="763"/>
      <c r="M154" s="763"/>
      <c r="N154" s="763"/>
      <c r="O154" s="762"/>
      <c r="P154" s="762"/>
      <c r="Q154" s="762"/>
      <c r="R154" s="762"/>
      <c r="S154" s="762"/>
      <c r="T154" s="762"/>
      <c r="U154" s="762"/>
      <c r="V154" s="762"/>
      <c r="W154" s="762"/>
      <c r="X154" s="762"/>
      <c r="Y154" s="762"/>
      <c r="Z154" s="762"/>
      <c r="AA154" s="762"/>
      <c r="AB154" s="762"/>
      <c r="AC154" s="762"/>
      <c r="AD154" s="762"/>
      <c r="AE154" s="762"/>
      <c r="AF154" s="762"/>
    </row>
    <row r="155" spans="1:32" ht="12.75" customHeight="1">
      <c r="A155" s="762"/>
      <c r="B155" s="762"/>
      <c r="C155" s="763"/>
      <c r="D155" s="763"/>
      <c r="E155" s="764"/>
      <c r="F155" s="763"/>
      <c r="G155" s="762"/>
      <c r="H155" s="762"/>
      <c r="I155" s="762"/>
      <c r="J155" s="762"/>
      <c r="K155" s="763"/>
      <c r="L155" s="763"/>
      <c r="M155" s="763"/>
      <c r="N155" s="763"/>
      <c r="O155" s="762"/>
      <c r="P155" s="762"/>
      <c r="Q155" s="762"/>
      <c r="R155" s="762"/>
      <c r="S155" s="762"/>
      <c r="T155" s="762"/>
      <c r="U155" s="762"/>
      <c r="V155" s="762"/>
      <c r="W155" s="762"/>
      <c r="X155" s="762"/>
      <c r="Y155" s="762"/>
      <c r="Z155" s="762"/>
      <c r="AA155" s="762"/>
      <c r="AB155" s="762"/>
      <c r="AC155" s="762"/>
      <c r="AD155" s="762"/>
      <c r="AE155" s="762"/>
      <c r="AF155" s="762"/>
    </row>
    <row r="156" spans="1:32" ht="12.75" customHeight="1">
      <c r="A156" s="762"/>
      <c r="B156" s="762"/>
      <c r="C156" s="763"/>
      <c r="D156" s="763"/>
      <c r="E156" s="764"/>
      <c r="F156" s="763"/>
      <c r="G156" s="762"/>
      <c r="H156" s="762"/>
      <c r="I156" s="762"/>
      <c r="J156" s="762"/>
      <c r="K156" s="763"/>
      <c r="L156" s="763"/>
      <c r="M156" s="763"/>
      <c r="N156" s="763"/>
      <c r="O156" s="762"/>
      <c r="P156" s="762"/>
      <c r="Q156" s="762"/>
      <c r="R156" s="762"/>
      <c r="S156" s="762"/>
      <c r="T156" s="762"/>
      <c r="U156" s="762"/>
      <c r="V156" s="762"/>
      <c r="W156" s="762"/>
      <c r="X156" s="762"/>
      <c r="Y156" s="762"/>
      <c r="Z156" s="762"/>
      <c r="AA156" s="762"/>
      <c r="AB156" s="762"/>
      <c r="AC156" s="762"/>
      <c r="AD156" s="762"/>
      <c r="AE156" s="762"/>
      <c r="AF156" s="762"/>
    </row>
    <row r="157" spans="1:32" ht="12.75" customHeight="1">
      <c r="A157" s="762"/>
      <c r="B157" s="762"/>
      <c r="C157" s="763"/>
      <c r="D157" s="763"/>
      <c r="E157" s="764"/>
      <c r="F157" s="763"/>
      <c r="G157" s="762"/>
      <c r="H157" s="762"/>
      <c r="I157" s="762"/>
      <c r="J157" s="762"/>
      <c r="K157" s="763"/>
      <c r="L157" s="763"/>
      <c r="M157" s="763"/>
      <c r="N157" s="763"/>
      <c r="O157" s="762"/>
      <c r="P157" s="762"/>
      <c r="Q157" s="762"/>
      <c r="R157" s="762"/>
      <c r="S157" s="762"/>
      <c r="T157" s="762"/>
      <c r="U157" s="762"/>
      <c r="V157" s="762"/>
      <c r="W157" s="762"/>
      <c r="X157" s="762"/>
      <c r="Y157" s="762"/>
      <c r="Z157" s="762"/>
      <c r="AA157" s="762"/>
      <c r="AB157" s="762"/>
      <c r="AC157" s="762"/>
      <c r="AD157" s="762"/>
      <c r="AE157" s="762"/>
      <c r="AF157" s="762"/>
    </row>
    <row r="158" spans="1:32" ht="12.75" customHeight="1">
      <c r="A158" s="762"/>
      <c r="B158" s="762"/>
      <c r="C158" s="763"/>
      <c r="D158" s="763"/>
      <c r="E158" s="764"/>
      <c r="F158" s="763"/>
      <c r="G158" s="762"/>
      <c r="H158" s="762"/>
      <c r="I158" s="762"/>
      <c r="J158" s="762"/>
      <c r="K158" s="763"/>
      <c r="L158" s="763"/>
      <c r="M158" s="763"/>
      <c r="N158" s="763"/>
      <c r="O158" s="762"/>
      <c r="P158" s="762"/>
      <c r="Q158" s="762"/>
      <c r="R158" s="762"/>
      <c r="S158" s="762"/>
      <c r="T158" s="762"/>
      <c r="U158" s="762"/>
      <c r="V158" s="762"/>
      <c r="W158" s="762"/>
      <c r="X158" s="762"/>
      <c r="Y158" s="762"/>
      <c r="Z158" s="762"/>
      <c r="AA158" s="762"/>
      <c r="AB158" s="762"/>
      <c r="AC158" s="762"/>
      <c r="AD158" s="762"/>
      <c r="AE158" s="762"/>
      <c r="AF158" s="762"/>
    </row>
    <row r="159" spans="1:32" ht="12.75" customHeight="1">
      <c r="A159" s="762"/>
      <c r="B159" s="762"/>
      <c r="C159" s="763"/>
      <c r="D159" s="763"/>
      <c r="E159" s="764"/>
      <c r="F159" s="763"/>
      <c r="G159" s="762"/>
      <c r="H159" s="762"/>
      <c r="I159" s="762"/>
      <c r="J159" s="762"/>
      <c r="K159" s="763"/>
      <c r="L159" s="763"/>
      <c r="M159" s="763"/>
      <c r="N159" s="763"/>
      <c r="O159" s="762"/>
      <c r="P159" s="762"/>
      <c r="Q159" s="762"/>
      <c r="R159" s="762"/>
      <c r="S159" s="762"/>
      <c r="T159" s="762"/>
      <c r="U159" s="762"/>
      <c r="V159" s="762"/>
      <c r="W159" s="762"/>
      <c r="X159" s="762"/>
      <c r="Y159" s="762"/>
      <c r="Z159" s="762"/>
      <c r="AA159" s="762"/>
      <c r="AB159" s="762"/>
      <c r="AC159" s="762"/>
      <c r="AD159" s="762"/>
      <c r="AE159" s="762"/>
      <c r="AF159" s="762"/>
    </row>
    <row r="160" spans="1:32" ht="12.75" customHeight="1">
      <c r="A160" s="762"/>
      <c r="B160" s="762"/>
      <c r="C160" s="763"/>
      <c r="D160" s="763"/>
      <c r="E160" s="764"/>
      <c r="F160" s="763"/>
      <c r="G160" s="762"/>
      <c r="H160" s="762"/>
      <c r="I160" s="762"/>
      <c r="J160" s="762"/>
      <c r="K160" s="763"/>
      <c r="L160" s="763"/>
      <c r="M160" s="763"/>
      <c r="N160" s="763"/>
      <c r="O160" s="762"/>
      <c r="P160" s="762"/>
      <c r="Q160" s="762"/>
      <c r="R160" s="762"/>
      <c r="S160" s="762"/>
      <c r="T160" s="762"/>
      <c r="U160" s="762"/>
      <c r="V160" s="762"/>
      <c r="W160" s="762"/>
      <c r="X160" s="762"/>
      <c r="Y160" s="762"/>
      <c r="Z160" s="762"/>
      <c r="AA160" s="762"/>
      <c r="AB160" s="762"/>
      <c r="AC160" s="762"/>
      <c r="AD160" s="762"/>
      <c r="AE160" s="762"/>
      <c r="AF160" s="762"/>
    </row>
    <row r="161" spans="1:32" ht="12.75" customHeight="1">
      <c r="A161" s="762"/>
      <c r="B161" s="762"/>
      <c r="C161" s="763"/>
      <c r="D161" s="763"/>
      <c r="E161" s="764"/>
      <c r="F161" s="763"/>
      <c r="G161" s="762"/>
      <c r="H161" s="762"/>
      <c r="I161" s="762"/>
      <c r="J161" s="762"/>
      <c r="K161" s="763"/>
      <c r="L161" s="763"/>
      <c r="M161" s="763"/>
      <c r="N161" s="763"/>
      <c r="O161" s="762"/>
      <c r="P161" s="762"/>
      <c r="Q161" s="762"/>
      <c r="R161" s="762"/>
      <c r="S161" s="762"/>
      <c r="T161" s="762"/>
      <c r="U161" s="762"/>
      <c r="V161" s="762"/>
      <c r="W161" s="762"/>
      <c r="X161" s="762"/>
      <c r="Y161" s="762"/>
      <c r="Z161" s="762"/>
      <c r="AA161" s="762"/>
      <c r="AB161" s="762"/>
      <c r="AC161" s="762"/>
      <c r="AD161" s="762"/>
      <c r="AE161" s="762"/>
      <c r="AF161" s="762"/>
    </row>
    <row r="162" spans="1:32" ht="12.75" customHeight="1">
      <c r="A162" s="762"/>
      <c r="B162" s="762"/>
      <c r="C162" s="763"/>
      <c r="D162" s="763"/>
      <c r="E162" s="764"/>
      <c r="F162" s="763"/>
      <c r="G162" s="762"/>
      <c r="H162" s="762"/>
      <c r="I162" s="762"/>
      <c r="J162" s="762"/>
      <c r="K162" s="763"/>
      <c r="L162" s="763"/>
      <c r="M162" s="763"/>
      <c r="N162" s="763"/>
      <c r="O162" s="762"/>
      <c r="P162" s="762"/>
      <c r="Q162" s="762"/>
      <c r="R162" s="762"/>
      <c r="S162" s="762"/>
      <c r="T162" s="762"/>
      <c r="U162" s="762"/>
      <c r="V162" s="762"/>
      <c r="W162" s="762"/>
      <c r="X162" s="762"/>
      <c r="Y162" s="762"/>
      <c r="Z162" s="762"/>
      <c r="AA162" s="762"/>
      <c r="AB162" s="762"/>
      <c r="AC162" s="762"/>
      <c r="AD162" s="762"/>
      <c r="AE162" s="762"/>
      <c r="AF162" s="762"/>
    </row>
    <row r="163" spans="1:32" ht="12.75" customHeight="1">
      <c r="A163" s="762"/>
      <c r="B163" s="762"/>
      <c r="C163" s="763"/>
      <c r="D163" s="763"/>
      <c r="E163" s="764"/>
      <c r="F163" s="763"/>
      <c r="G163" s="762"/>
      <c r="H163" s="762"/>
      <c r="I163" s="762"/>
      <c r="J163" s="762"/>
      <c r="K163" s="763"/>
      <c r="L163" s="763"/>
      <c r="M163" s="763"/>
      <c r="N163" s="763"/>
      <c r="O163" s="762"/>
      <c r="P163" s="762"/>
      <c r="Q163" s="762"/>
      <c r="R163" s="762"/>
      <c r="S163" s="762"/>
      <c r="T163" s="762"/>
      <c r="U163" s="762"/>
      <c r="V163" s="762"/>
      <c r="W163" s="762"/>
      <c r="X163" s="762"/>
      <c r="Y163" s="762"/>
      <c r="Z163" s="762"/>
      <c r="AA163" s="762"/>
      <c r="AB163" s="762"/>
      <c r="AC163" s="762"/>
      <c r="AD163" s="762"/>
      <c r="AE163" s="762"/>
      <c r="AF163" s="762"/>
    </row>
    <row r="164" spans="1:32" ht="12.75" customHeight="1">
      <c r="A164" s="762"/>
      <c r="B164" s="762"/>
      <c r="C164" s="763"/>
      <c r="D164" s="763"/>
      <c r="E164" s="764"/>
      <c r="F164" s="763"/>
      <c r="G164" s="762"/>
      <c r="H164" s="762"/>
      <c r="I164" s="762"/>
      <c r="J164" s="762"/>
      <c r="K164" s="763"/>
      <c r="L164" s="763"/>
      <c r="M164" s="763"/>
      <c r="N164" s="763"/>
      <c r="O164" s="762"/>
      <c r="P164" s="762"/>
      <c r="Q164" s="762"/>
      <c r="R164" s="762"/>
      <c r="S164" s="762"/>
      <c r="T164" s="762"/>
      <c r="U164" s="762"/>
      <c r="V164" s="762"/>
      <c r="W164" s="762"/>
      <c r="X164" s="762"/>
      <c r="Y164" s="762"/>
      <c r="Z164" s="762"/>
      <c r="AA164" s="762"/>
      <c r="AB164" s="762"/>
      <c r="AC164" s="762"/>
      <c r="AD164" s="762"/>
      <c r="AE164" s="762"/>
      <c r="AF164" s="762"/>
    </row>
    <row r="165" spans="1:32" ht="12.75" customHeight="1">
      <c r="A165" s="762"/>
      <c r="B165" s="762"/>
      <c r="C165" s="763"/>
      <c r="D165" s="763"/>
      <c r="E165" s="764"/>
      <c r="F165" s="763"/>
      <c r="G165" s="762"/>
      <c r="H165" s="762"/>
      <c r="I165" s="762"/>
      <c r="J165" s="762"/>
      <c r="K165" s="763"/>
      <c r="L165" s="763"/>
      <c r="M165" s="763"/>
      <c r="N165" s="763"/>
      <c r="O165" s="762"/>
      <c r="P165" s="762"/>
      <c r="Q165" s="762"/>
      <c r="R165" s="762"/>
      <c r="S165" s="762"/>
      <c r="T165" s="762"/>
      <c r="U165" s="762"/>
      <c r="V165" s="762"/>
      <c r="W165" s="762"/>
      <c r="X165" s="762"/>
      <c r="Y165" s="762"/>
      <c r="Z165" s="762"/>
      <c r="AA165" s="762"/>
      <c r="AB165" s="762"/>
      <c r="AC165" s="762"/>
      <c r="AD165" s="762"/>
      <c r="AE165" s="762"/>
      <c r="AF165" s="762"/>
    </row>
    <row r="166" spans="1:32" ht="12.75" customHeight="1">
      <c r="A166" s="762"/>
      <c r="B166" s="762"/>
      <c r="C166" s="763"/>
      <c r="D166" s="763"/>
      <c r="E166" s="764"/>
      <c r="F166" s="763"/>
      <c r="G166" s="762"/>
      <c r="H166" s="762"/>
      <c r="I166" s="762"/>
      <c r="J166" s="762"/>
      <c r="K166" s="763"/>
      <c r="L166" s="763"/>
      <c r="M166" s="763"/>
      <c r="N166" s="763"/>
      <c r="O166" s="762"/>
      <c r="P166" s="762"/>
      <c r="Q166" s="762"/>
      <c r="R166" s="762"/>
      <c r="S166" s="762"/>
      <c r="T166" s="762"/>
      <c r="U166" s="762"/>
      <c r="V166" s="762"/>
      <c r="W166" s="762"/>
      <c r="X166" s="762"/>
      <c r="Y166" s="762"/>
      <c r="Z166" s="762"/>
      <c r="AA166" s="762"/>
      <c r="AB166" s="762"/>
      <c r="AC166" s="762"/>
      <c r="AD166" s="762"/>
      <c r="AE166" s="762"/>
      <c r="AF166" s="762"/>
    </row>
    <row r="167" spans="1:32" ht="12.75" customHeight="1">
      <c r="A167" s="762"/>
      <c r="B167" s="762"/>
      <c r="C167" s="763"/>
      <c r="D167" s="763"/>
      <c r="E167" s="764"/>
      <c r="F167" s="763"/>
      <c r="G167" s="762"/>
      <c r="H167" s="762"/>
      <c r="I167" s="762"/>
      <c r="J167" s="762"/>
      <c r="K167" s="763"/>
      <c r="L167" s="763"/>
      <c r="M167" s="763"/>
      <c r="N167" s="763"/>
      <c r="O167" s="762"/>
      <c r="P167" s="762"/>
      <c r="Q167" s="762"/>
      <c r="R167" s="762"/>
      <c r="S167" s="762"/>
      <c r="T167" s="762"/>
      <c r="U167" s="762"/>
      <c r="V167" s="762"/>
      <c r="W167" s="762"/>
      <c r="X167" s="762"/>
      <c r="Y167" s="762"/>
      <c r="Z167" s="762"/>
      <c r="AA167" s="762"/>
      <c r="AB167" s="762"/>
      <c r="AC167" s="762"/>
      <c r="AD167" s="762"/>
      <c r="AE167" s="762"/>
      <c r="AF167" s="762"/>
    </row>
    <row r="168" spans="1:32" ht="12.75" customHeight="1">
      <c r="A168" s="762"/>
      <c r="B168" s="762"/>
      <c r="C168" s="763"/>
      <c r="D168" s="763"/>
      <c r="E168" s="764"/>
      <c r="F168" s="763"/>
      <c r="G168" s="762"/>
      <c r="H168" s="762"/>
      <c r="I168" s="762"/>
      <c r="J168" s="762"/>
      <c r="K168" s="763"/>
      <c r="L168" s="763"/>
      <c r="M168" s="763"/>
      <c r="N168" s="763"/>
      <c r="O168" s="762"/>
      <c r="P168" s="762"/>
      <c r="Q168" s="762"/>
      <c r="R168" s="762"/>
      <c r="S168" s="762"/>
      <c r="T168" s="762"/>
      <c r="U168" s="762"/>
      <c r="V168" s="762"/>
      <c r="W168" s="762"/>
      <c r="X168" s="762"/>
      <c r="Y168" s="762"/>
      <c r="Z168" s="762"/>
      <c r="AA168" s="762"/>
      <c r="AB168" s="762"/>
      <c r="AC168" s="762"/>
      <c r="AD168" s="762"/>
      <c r="AE168" s="762"/>
      <c r="AF168" s="762"/>
    </row>
    <row r="169" spans="1:32" ht="12.75" customHeight="1">
      <c r="A169" s="762"/>
      <c r="B169" s="762"/>
      <c r="C169" s="763"/>
      <c r="D169" s="763"/>
      <c r="E169" s="764"/>
      <c r="F169" s="763"/>
      <c r="G169" s="762"/>
      <c r="H169" s="762"/>
      <c r="I169" s="762"/>
      <c r="J169" s="762"/>
      <c r="K169" s="763"/>
      <c r="L169" s="763"/>
      <c r="M169" s="763"/>
      <c r="N169" s="763"/>
      <c r="O169" s="762"/>
      <c r="P169" s="762"/>
      <c r="Q169" s="762"/>
      <c r="R169" s="762"/>
      <c r="S169" s="762"/>
      <c r="T169" s="762"/>
      <c r="U169" s="762"/>
      <c r="V169" s="762"/>
      <c r="W169" s="762"/>
      <c r="X169" s="762"/>
      <c r="Y169" s="762"/>
      <c r="Z169" s="762"/>
      <c r="AA169" s="762"/>
      <c r="AB169" s="762"/>
      <c r="AC169" s="762"/>
      <c r="AD169" s="762"/>
      <c r="AE169" s="762"/>
      <c r="AF169" s="762"/>
    </row>
    <row r="170" spans="1:32" ht="12.75" customHeight="1">
      <c r="A170" s="762"/>
      <c r="B170" s="762"/>
      <c r="C170" s="763"/>
      <c r="D170" s="763"/>
      <c r="E170" s="764"/>
      <c r="F170" s="763"/>
      <c r="G170" s="762"/>
      <c r="H170" s="762"/>
      <c r="I170" s="762"/>
      <c r="J170" s="762"/>
      <c r="K170" s="763"/>
      <c r="L170" s="763"/>
      <c r="M170" s="763"/>
      <c r="N170" s="763"/>
      <c r="O170" s="762"/>
      <c r="P170" s="762"/>
      <c r="Q170" s="762"/>
      <c r="R170" s="762"/>
      <c r="S170" s="762"/>
      <c r="T170" s="762"/>
      <c r="U170" s="762"/>
      <c r="V170" s="762"/>
      <c r="W170" s="762"/>
      <c r="X170" s="762"/>
      <c r="Y170" s="762"/>
      <c r="Z170" s="762"/>
      <c r="AA170" s="762"/>
      <c r="AB170" s="762"/>
      <c r="AC170" s="762"/>
      <c r="AD170" s="762"/>
      <c r="AE170" s="762"/>
      <c r="AF170" s="762"/>
    </row>
    <row r="171" spans="1:32" ht="12.75" customHeight="1">
      <c r="A171" s="762"/>
      <c r="B171" s="762"/>
      <c r="C171" s="763"/>
      <c r="D171" s="763"/>
      <c r="E171" s="764"/>
      <c r="F171" s="763"/>
      <c r="G171" s="762"/>
      <c r="H171" s="762"/>
      <c r="I171" s="762"/>
      <c r="J171" s="762"/>
      <c r="K171" s="763"/>
      <c r="L171" s="763"/>
      <c r="M171" s="763"/>
      <c r="N171" s="763"/>
      <c r="O171" s="762"/>
      <c r="P171" s="762"/>
      <c r="Q171" s="762"/>
      <c r="R171" s="762"/>
      <c r="S171" s="762"/>
      <c r="T171" s="762"/>
      <c r="U171" s="762"/>
      <c r="V171" s="762"/>
      <c r="W171" s="762"/>
      <c r="X171" s="762"/>
      <c r="Y171" s="762"/>
      <c r="Z171" s="762"/>
      <c r="AA171" s="762"/>
      <c r="AB171" s="762"/>
      <c r="AC171" s="762"/>
      <c r="AD171" s="762"/>
      <c r="AE171" s="762"/>
      <c r="AF171" s="762"/>
    </row>
    <row r="172" spans="1:32" ht="12.75" customHeight="1">
      <c r="A172" s="762"/>
      <c r="B172" s="762"/>
      <c r="C172" s="763"/>
      <c r="D172" s="763"/>
      <c r="E172" s="764"/>
      <c r="F172" s="763"/>
      <c r="G172" s="762"/>
      <c r="H172" s="762"/>
      <c r="I172" s="762"/>
      <c r="J172" s="762"/>
      <c r="K172" s="763"/>
      <c r="L172" s="763"/>
      <c r="M172" s="763"/>
      <c r="N172" s="763"/>
      <c r="O172" s="762"/>
      <c r="P172" s="762"/>
      <c r="Q172" s="762"/>
      <c r="R172" s="762"/>
      <c r="S172" s="762"/>
      <c r="T172" s="762"/>
      <c r="U172" s="762"/>
      <c r="V172" s="762"/>
      <c r="W172" s="762"/>
      <c r="X172" s="762"/>
      <c r="Y172" s="762"/>
      <c r="Z172" s="762"/>
      <c r="AA172" s="762"/>
      <c r="AB172" s="762"/>
      <c r="AC172" s="762"/>
      <c r="AD172" s="762"/>
      <c r="AE172" s="762"/>
      <c r="AF172" s="762"/>
    </row>
    <row r="173" spans="1:32" ht="12.75" customHeight="1">
      <c r="A173" s="762"/>
      <c r="B173" s="762"/>
      <c r="C173" s="763"/>
      <c r="D173" s="763"/>
      <c r="E173" s="764"/>
      <c r="F173" s="763"/>
      <c r="G173" s="762"/>
      <c r="H173" s="762"/>
      <c r="I173" s="762"/>
      <c r="J173" s="762"/>
      <c r="K173" s="763"/>
      <c r="L173" s="763"/>
      <c r="M173" s="763"/>
      <c r="N173" s="763"/>
      <c r="O173" s="762"/>
      <c r="P173" s="762"/>
      <c r="Q173" s="762"/>
      <c r="R173" s="762"/>
      <c r="S173" s="762"/>
      <c r="T173" s="762"/>
      <c r="U173" s="762"/>
      <c r="V173" s="762"/>
      <c r="W173" s="762"/>
      <c r="X173" s="762"/>
      <c r="Y173" s="762"/>
      <c r="Z173" s="762"/>
      <c r="AA173" s="762"/>
      <c r="AB173" s="762"/>
      <c r="AC173" s="762"/>
      <c r="AD173" s="762"/>
      <c r="AE173" s="762"/>
      <c r="AF173" s="762"/>
    </row>
    <row r="174" spans="1:32" ht="12.75" customHeight="1">
      <c r="A174" s="762"/>
      <c r="B174" s="762"/>
      <c r="C174" s="763"/>
      <c r="D174" s="763"/>
      <c r="E174" s="764"/>
      <c r="F174" s="763"/>
      <c r="G174" s="762"/>
      <c r="H174" s="762"/>
      <c r="I174" s="762"/>
      <c r="J174" s="762"/>
      <c r="K174" s="763"/>
      <c r="L174" s="763"/>
      <c r="M174" s="763"/>
      <c r="N174" s="763"/>
      <c r="O174" s="762"/>
      <c r="P174" s="762"/>
      <c r="Q174" s="762"/>
      <c r="R174" s="762"/>
      <c r="S174" s="762"/>
      <c r="T174" s="762"/>
      <c r="U174" s="762"/>
      <c r="V174" s="762"/>
      <c r="W174" s="762"/>
      <c r="X174" s="762"/>
      <c r="Y174" s="762"/>
      <c r="Z174" s="762"/>
      <c r="AA174" s="762"/>
      <c r="AB174" s="762"/>
      <c r="AC174" s="762"/>
      <c r="AD174" s="762"/>
      <c r="AE174" s="762"/>
      <c r="AF174" s="762"/>
    </row>
    <row r="175" spans="1:32" ht="12.75" customHeight="1">
      <c r="A175" s="762"/>
      <c r="B175" s="762"/>
      <c r="C175" s="763"/>
      <c r="D175" s="763"/>
      <c r="E175" s="764"/>
      <c r="F175" s="763"/>
      <c r="G175" s="762"/>
      <c r="H175" s="762"/>
      <c r="I175" s="762"/>
      <c r="J175" s="762"/>
      <c r="K175" s="763"/>
      <c r="L175" s="763"/>
      <c r="M175" s="763"/>
      <c r="N175" s="763"/>
      <c r="O175" s="762"/>
      <c r="P175" s="762"/>
      <c r="Q175" s="762"/>
      <c r="R175" s="762"/>
      <c r="S175" s="762"/>
      <c r="T175" s="762"/>
      <c r="U175" s="762"/>
      <c r="V175" s="762"/>
      <c r="W175" s="762"/>
      <c r="X175" s="762"/>
      <c r="Y175" s="762"/>
      <c r="Z175" s="762"/>
      <c r="AA175" s="762"/>
      <c r="AB175" s="762"/>
      <c r="AC175" s="762"/>
      <c r="AD175" s="762"/>
      <c r="AE175" s="762"/>
      <c r="AF175" s="762"/>
    </row>
    <row r="176" spans="1:32" ht="12.75" customHeight="1">
      <c r="A176" s="762"/>
      <c r="B176" s="762"/>
      <c r="C176" s="763"/>
      <c r="D176" s="763"/>
      <c r="E176" s="764"/>
      <c r="F176" s="763"/>
      <c r="G176" s="762"/>
      <c r="H176" s="762"/>
      <c r="I176" s="762"/>
      <c r="J176" s="762"/>
      <c r="K176" s="763"/>
      <c r="L176" s="763"/>
      <c r="M176" s="763"/>
      <c r="N176" s="763"/>
      <c r="O176" s="762"/>
      <c r="P176" s="762"/>
      <c r="Q176" s="762"/>
      <c r="R176" s="762"/>
      <c r="S176" s="762"/>
      <c r="T176" s="762"/>
      <c r="U176" s="762"/>
      <c r="V176" s="762"/>
      <c r="W176" s="762"/>
      <c r="X176" s="762"/>
      <c r="Y176" s="762"/>
      <c r="Z176" s="762"/>
      <c r="AA176" s="762"/>
      <c r="AB176" s="762"/>
      <c r="AC176" s="762"/>
      <c r="AD176" s="762"/>
      <c r="AE176" s="762"/>
      <c r="AF176" s="762"/>
    </row>
    <row r="177" spans="1:32" ht="12.75" customHeight="1">
      <c r="A177" s="762"/>
      <c r="B177" s="762"/>
      <c r="C177" s="763"/>
      <c r="D177" s="763"/>
      <c r="E177" s="764"/>
      <c r="F177" s="763"/>
      <c r="G177" s="762"/>
      <c r="H177" s="762"/>
      <c r="I177" s="762"/>
      <c r="J177" s="762"/>
      <c r="K177" s="763"/>
      <c r="L177" s="763"/>
      <c r="M177" s="763"/>
      <c r="N177" s="763"/>
      <c r="O177" s="762"/>
      <c r="P177" s="762"/>
      <c r="Q177" s="762"/>
      <c r="R177" s="762"/>
      <c r="S177" s="762"/>
      <c r="T177" s="762"/>
      <c r="U177" s="762"/>
      <c r="V177" s="762"/>
      <c r="W177" s="762"/>
      <c r="X177" s="762"/>
      <c r="Y177" s="762"/>
      <c r="Z177" s="762"/>
      <c r="AA177" s="762"/>
      <c r="AB177" s="762"/>
      <c r="AC177" s="762"/>
      <c r="AD177" s="762"/>
      <c r="AE177" s="762"/>
      <c r="AF177" s="762"/>
    </row>
    <row r="178" spans="1:32" ht="12.75" customHeight="1">
      <c r="A178" s="762"/>
      <c r="B178" s="762"/>
      <c r="C178" s="763"/>
      <c r="D178" s="763"/>
      <c r="E178" s="764"/>
      <c r="F178" s="763"/>
      <c r="G178" s="762"/>
      <c r="H178" s="762"/>
      <c r="I178" s="762"/>
      <c r="J178" s="762"/>
      <c r="K178" s="763"/>
      <c r="L178" s="763"/>
      <c r="M178" s="763"/>
      <c r="N178" s="763"/>
      <c r="O178" s="762"/>
      <c r="P178" s="762"/>
      <c r="Q178" s="762"/>
      <c r="R178" s="762"/>
      <c r="S178" s="762"/>
      <c r="T178" s="762"/>
      <c r="U178" s="762"/>
      <c r="V178" s="762"/>
      <c r="W178" s="762"/>
      <c r="X178" s="762"/>
      <c r="Y178" s="762"/>
      <c r="Z178" s="762"/>
      <c r="AA178" s="762"/>
      <c r="AB178" s="762"/>
      <c r="AC178" s="762"/>
      <c r="AD178" s="762"/>
      <c r="AE178" s="762"/>
      <c r="AF178" s="762"/>
    </row>
    <row r="179" spans="1:32" ht="12.75" customHeight="1">
      <c r="A179" s="762"/>
      <c r="B179" s="762"/>
      <c r="C179" s="763"/>
      <c r="D179" s="763"/>
      <c r="E179" s="764"/>
      <c r="F179" s="763"/>
      <c r="G179" s="762"/>
      <c r="H179" s="762"/>
      <c r="I179" s="762"/>
      <c r="J179" s="762"/>
      <c r="K179" s="763"/>
      <c r="L179" s="763"/>
      <c r="M179" s="763"/>
      <c r="N179" s="763"/>
      <c r="O179" s="762"/>
      <c r="P179" s="762"/>
      <c r="Q179" s="762"/>
      <c r="R179" s="762"/>
      <c r="S179" s="762"/>
      <c r="T179" s="762"/>
      <c r="U179" s="762"/>
      <c r="V179" s="762"/>
      <c r="W179" s="762"/>
      <c r="X179" s="762"/>
      <c r="Y179" s="762"/>
      <c r="Z179" s="762"/>
      <c r="AA179" s="762"/>
      <c r="AB179" s="762"/>
      <c r="AC179" s="762"/>
      <c r="AD179" s="762"/>
      <c r="AE179" s="762"/>
      <c r="AF179" s="762"/>
    </row>
    <row r="180" spans="1:32" ht="12.75" customHeight="1">
      <c r="A180" s="762"/>
      <c r="B180" s="762"/>
      <c r="C180" s="763"/>
      <c r="D180" s="763"/>
      <c r="E180" s="764"/>
      <c r="F180" s="763"/>
      <c r="G180" s="762"/>
      <c r="H180" s="762"/>
      <c r="I180" s="762"/>
      <c r="J180" s="762"/>
      <c r="K180" s="763"/>
      <c r="L180" s="763"/>
      <c r="M180" s="763"/>
      <c r="N180" s="763"/>
      <c r="O180" s="762"/>
      <c r="P180" s="762"/>
      <c r="Q180" s="762"/>
      <c r="R180" s="762"/>
      <c r="S180" s="762"/>
      <c r="T180" s="762"/>
      <c r="U180" s="762"/>
      <c r="V180" s="762"/>
      <c r="W180" s="762"/>
      <c r="X180" s="762"/>
      <c r="Y180" s="762"/>
      <c r="Z180" s="762"/>
      <c r="AA180" s="762"/>
      <c r="AB180" s="762"/>
      <c r="AC180" s="762"/>
      <c r="AD180" s="762"/>
      <c r="AE180" s="762"/>
      <c r="AF180" s="762"/>
    </row>
    <row r="181" spans="1:32" ht="12.75" customHeight="1">
      <c r="A181" s="762"/>
      <c r="B181" s="762"/>
      <c r="C181" s="763"/>
      <c r="D181" s="763"/>
      <c r="E181" s="764"/>
      <c r="F181" s="763"/>
      <c r="G181" s="762"/>
      <c r="H181" s="762"/>
      <c r="I181" s="762"/>
      <c r="J181" s="762"/>
      <c r="K181" s="763"/>
      <c r="L181" s="763"/>
      <c r="M181" s="763"/>
      <c r="N181" s="763"/>
      <c r="O181" s="762"/>
      <c r="P181" s="762"/>
      <c r="Q181" s="762"/>
      <c r="R181" s="762"/>
      <c r="S181" s="762"/>
      <c r="T181" s="762"/>
      <c r="U181" s="762"/>
      <c r="V181" s="762"/>
      <c r="W181" s="762"/>
      <c r="X181" s="762"/>
      <c r="Y181" s="762"/>
      <c r="Z181" s="762"/>
      <c r="AA181" s="762"/>
      <c r="AB181" s="762"/>
      <c r="AC181" s="762"/>
      <c r="AD181" s="762"/>
      <c r="AE181" s="762"/>
      <c r="AF181" s="762"/>
    </row>
    <row r="182" spans="1:32" ht="12.75" customHeight="1">
      <c r="A182" s="762"/>
      <c r="B182" s="762"/>
      <c r="C182" s="763"/>
      <c r="D182" s="763"/>
      <c r="E182" s="764"/>
      <c r="F182" s="763"/>
      <c r="G182" s="762"/>
      <c r="H182" s="762"/>
      <c r="I182" s="762"/>
      <c r="J182" s="762"/>
      <c r="K182" s="763"/>
      <c r="L182" s="763"/>
      <c r="M182" s="763"/>
      <c r="N182" s="763"/>
      <c r="O182" s="762"/>
      <c r="P182" s="762"/>
      <c r="Q182" s="762"/>
      <c r="R182" s="762"/>
      <c r="S182" s="762"/>
      <c r="T182" s="762"/>
      <c r="U182" s="762"/>
      <c r="V182" s="762"/>
      <c r="W182" s="762"/>
      <c r="X182" s="762"/>
      <c r="Y182" s="762"/>
      <c r="Z182" s="762"/>
      <c r="AA182" s="762"/>
      <c r="AB182" s="762"/>
      <c r="AC182" s="762"/>
      <c r="AD182" s="762"/>
      <c r="AE182" s="762"/>
      <c r="AF182" s="762"/>
    </row>
    <row r="183" spans="1:32" ht="12.75" customHeight="1">
      <c r="A183" s="762"/>
      <c r="B183" s="762"/>
      <c r="C183" s="763"/>
      <c r="D183" s="763"/>
      <c r="E183" s="764"/>
      <c r="F183" s="763"/>
      <c r="G183" s="762"/>
      <c r="H183" s="762"/>
      <c r="I183" s="762"/>
      <c r="J183" s="762"/>
      <c r="K183" s="763"/>
      <c r="L183" s="763"/>
      <c r="M183" s="763"/>
      <c r="N183" s="763"/>
      <c r="O183" s="762"/>
      <c r="P183" s="762"/>
      <c r="Q183" s="762"/>
      <c r="R183" s="762"/>
      <c r="S183" s="762"/>
      <c r="T183" s="762"/>
      <c r="U183" s="762"/>
      <c r="V183" s="762"/>
      <c r="W183" s="762"/>
      <c r="X183" s="762"/>
      <c r="Y183" s="762"/>
      <c r="Z183" s="762"/>
      <c r="AA183" s="762"/>
      <c r="AB183" s="762"/>
      <c r="AC183" s="762"/>
      <c r="AD183" s="762"/>
      <c r="AE183" s="762"/>
      <c r="AF183" s="762"/>
    </row>
    <row r="184" spans="1:32" ht="12.75" customHeight="1">
      <c r="A184" s="762"/>
      <c r="B184" s="762"/>
      <c r="C184" s="763"/>
      <c r="D184" s="763"/>
      <c r="E184" s="764"/>
      <c r="F184" s="763"/>
      <c r="G184" s="762"/>
      <c r="H184" s="762"/>
      <c r="I184" s="762"/>
      <c r="J184" s="762"/>
      <c r="K184" s="763"/>
      <c r="L184" s="763"/>
      <c r="M184" s="763"/>
      <c r="N184" s="763"/>
      <c r="O184" s="762"/>
      <c r="P184" s="762"/>
      <c r="Q184" s="762"/>
      <c r="R184" s="762"/>
      <c r="S184" s="762"/>
      <c r="T184" s="762"/>
      <c r="U184" s="762"/>
      <c r="V184" s="762"/>
      <c r="W184" s="762"/>
      <c r="X184" s="762"/>
      <c r="Y184" s="762"/>
      <c r="Z184" s="762"/>
      <c r="AA184" s="762"/>
      <c r="AB184" s="762"/>
      <c r="AC184" s="762"/>
      <c r="AD184" s="762"/>
      <c r="AE184" s="762"/>
      <c r="AF184" s="762"/>
    </row>
    <row r="185" spans="1:32" ht="12.75" customHeight="1">
      <c r="A185" s="762"/>
      <c r="B185" s="762"/>
      <c r="C185" s="763"/>
      <c r="D185" s="763"/>
      <c r="E185" s="764"/>
      <c r="F185" s="763"/>
      <c r="G185" s="762"/>
      <c r="H185" s="762"/>
      <c r="I185" s="762"/>
      <c r="J185" s="762"/>
      <c r="K185" s="763"/>
      <c r="L185" s="763"/>
      <c r="M185" s="763"/>
      <c r="N185" s="763"/>
      <c r="O185" s="762"/>
      <c r="P185" s="762"/>
      <c r="Q185" s="762"/>
      <c r="R185" s="762"/>
      <c r="S185" s="762"/>
      <c r="T185" s="762"/>
      <c r="U185" s="762"/>
      <c r="V185" s="762"/>
      <c r="W185" s="762"/>
      <c r="X185" s="762"/>
      <c r="Y185" s="762"/>
      <c r="Z185" s="762"/>
      <c r="AA185" s="762"/>
      <c r="AB185" s="762"/>
      <c r="AC185" s="762"/>
      <c r="AD185" s="762"/>
      <c r="AE185" s="762"/>
      <c r="AF185" s="762"/>
    </row>
    <row r="186" spans="1:32" ht="12.75" customHeight="1">
      <c r="A186" s="762"/>
      <c r="B186" s="762"/>
      <c r="C186" s="763"/>
      <c r="D186" s="763"/>
      <c r="E186" s="764"/>
      <c r="F186" s="763"/>
      <c r="G186" s="762"/>
      <c r="H186" s="762"/>
      <c r="I186" s="762"/>
      <c r="J186" s="762"/>
      <c r="K186" s="763"/>
      <c r="L186" s="763"/>
      <c r="M186" s="763"/>
      <c r="N186" s="763"/>
      <c r="O186" s="762"/>
      <c r="P186" s="762"/>
      <c r="Q186" s="762"/>
      <c r="R186" s="762"/>
      <c r="S186" s="762"/>
      <c r="T186" s="762"/>
      <c r="U186" s="762"/>
      <c r="V186" s="762"/>
      <c r="W186" s="762"/>
      <c r="X186" s="762"/>
      <c r="Y186" s="762"/>
      <c r="Z186" s="762"/>
      <c r="AA186" s="762"/>
      <c r="AB186" s="762"/>
      <c r="AC186" s="762"/>
      <c r="AD186" s="762"/>
      <c r="AE186" s="762"/>
      <c r="AF186" s="762"/>
    </row>
    <row r="187" spans="1:32" ht="12.75" customHeight="1">
      <c r="A187" s="762"/>
      <c r="B187" s="762"/>
      <c r="C187" s="763"/>
      <c r="D187" s="763"/>
      <c r="E187" s="764"/>
      <c r="F187" s="763"/>
      <c r="G187" s="762"/>
      <c r="H187" s="762"/>
      <c r="I187" s="762"/>
      <c r="J187" s="762"/>
      <c r="K187" s="763"/>
      <c r="L187" s="763"/>
      <c r="M187" s="763"/>
      <c r="N187" s="763"/>
      <c r="O187" s="762"/>
      <c r="P187" s="762"/>
      <c r="Q187" s="762"/>
      <c r="R187" s="762"/>
      <c r="S187" s="762"/>
      <c r="T187" s="762"/>
      <c r="U187" s="762"/>
      <c r="V187" s="762"/>
      <c r="W187" s="762"/>
      <c r="X187" s="762"/>
      <c r="Y187" s="762"/>
      <c r="Z187" s="762"/>
      <c r="AA187" s="762"/>
      <c r="AB187" s="762"/>
      <c r="AC187" s="762"/>
      <c r="AD187" s="762"/>
      <c r="AE187" s="762"/>
      <c r="AF187" s="762"/>
    </row>
    <row r="188" spans="1:32" ht="12.75" customHeight="1">
      <c r="A188" s="762"/>
      <c r="B188" s="762"/>
      <c r="C188" s="763"/>
      <c r="D188" s="763"/>
      <c r="E188" s="764"/>
      <c r="F188" s="763"/>
      <c r="G188" s="762"/>
      <c r="H188" s="762"/>
      <c r="I188" s="762"/>
      <c r="J188" s="762"/>
      <c r="K188" s="763"/>
      <c r="L188" s="763"/>
      <c r="M188" s="763"/>
      <c r="N188" s="763"/>
      <c r="O188" s="762"/>
      <c r="P188" s="762"/>
      <c r="Q188" s="762"/>
      <c r="R188" s="762"/>
      <c r="S188" s="762"/>
      <c r="T188" s="762"/>
      <c r="U188" s="762"/>
      <c r="V188" s="762"/>
      <c r="W188" s="762"/>
      <c r="X188" s="762"/>
      <c r="Y188" s="762"/>
      <c r="Z188" s="762"/>
      <c r="AA188" s="762"/>
      <c r="AB188" s="762"/>
      <c r="AC188" s="762"/>
      <c r="AD188" s="762"/>
      <c r="AE188" s="762"/>
      <c r="AF188" s="762"/>
    </row>
    <row r="189" spans="1:32" ht="12.75" customHeight="1">
      <c r="A189" s="762"/>
      <c r="B189" s="762"/>
      <c r="C189" s="763"/>
      <c r="D189" s="763"/>
      <c r="E189" s="764"/>
      <c r="F189" s="763"/>
      <c r="G189" s="762"/>
      <c r="H189" s="762"/>
      <c r="I189" s="762"/>
      <c r="J189" s="762"/>
      <c r="K189" s="763"/>
      <c r="L189" s="763"/>
      <c r="M189" s="763"/>
      <c r="N189" s="763"/>
      <c r="O189" s="762"/>
      <c r="P189" s="762"/>
      <c r="Q189" s="762"/>
      <c r="R189" s="762"/>
      <c r="S189" s="762"/>
      <c r="T189" s="762"/>
      <c r="U189" s="762"/>
      <c r="V189" s="762"/>
      <c r="W189" s="762"/>
      <c r="X189" s="762"/>
      <c r="Y189" s="762"/>
      <c r="Z189" s="762"/>
      <c r="AA189" s="762"/>
      <c r="AB189" s="762"/>
      <c r="AC189" s="762"/>
      <c r="AD189" s="762"/>
      <c r="AE189" s="762"/>
      <c r="AF189" s="762"/>
    </row>
    <row r="190" spans="1:32" ht="12.75" customHeight="1">
      <c r="A190" s="762"/>
      <c r="B190" s="762"/>
      <c r="C190" s="763"/>
      <c r="D190" s="763"/>
      <c r="E190" s="764"/>
      <c r="F190" s="763"/>
      <c r="G190" s="762"/>
      <c r="H190" s="762"/>
      <c r="I190" s="762"/>
      <c r="J190" s="762"/>
      <c r="K190" s="763"/>
      <c r="L190" s="763"/>
      <c r="M190" s="763"/>
      <c r="N190" s="763"/>
      <c r="O190" s="762"/>
      <c r="P190" s="762"/>
      <c r="Q190" s="762"/>
      <c r="R190" s="762"/>
      <c r="S190" s="762"/>
      <c r="T190" s="762"/>
      <c r="U190" s="762"/>
      <c r="V190" s="762"/>
      <c r="W190" s="762"/>
      <c r="X190" s="762"/>
      <c r="Y190" s="762"/>
      <c r="Z190" s="762"/>
      <c r="AA190" s="762"/>
      <c r="AB190" s="762"/>
      <c r="AC190" s="762"/>
      <c r="AD190" s="762"/>
      <c r="AE190" s="762"/>
      <c r="AF190" s="762"/>
    </row>
    <row r="191" spans="1:32" ht="12.75" customHeight="1">
      <c r="A191" s="762"/>
      <c r="B191" s="762"/>
      <c r="C191" s="763"/>
      <c r="D191" s="763"/>
      <c r="E191" s="764"/>
      <c r="F191" s="763"/>
      <c r="G191" s="762"/>
      <c r="H191" s="762"/>
      <c r="I191" s="762"/>
      <c r="J191" s="762"/>
      <c r="K191" s="763"/>
      <c r="L191" s="763"/>
      <c r="M191" s="763"/>
      <c r="N191" s="763"/>
      <c r="O191" s="762"/>
      <c r="P191" s="762"/>
      <c r="Q191" s="762"/>
      <c r="R191" s="762"/>
      <c r="S191" s="762"/>
      <c r="T191" s="762"/>
      <c r="U191" s="762"/>
      <c r="V191" s="762"/>
      <c r="W191" s="762"/>
      <c r="X191" s="762"/>
      <c r="Y191" s="762"/>
      <c r="Z191" s="762"/>
      <c r="AA191" s="762"/>
      <c r="AB191" s="762"/>
      <c r="AC191" s="762"/>
      <c r="AD191" s="762"/>
      <c r="AE191" s="762"/>
      <c r="AF191" s="762"/>
    </row>
    <row r="192" spans="1:32" ht="12.75" customHeight="1">
      <c r="A192" s="762"/>
      <c r="B192" s="762"/>
      <c r="C192" s="763"/>
      <c r="D192" s="763"/>
      <c r="E192" s="764"/>
      <c r="F192" s="763"/>
      <c r="G192" s="762"/>
      <c r="H192" s="762"/>
      <c r="I192" s="762"/>
      <c r="J192" s="762"/>
      <c r="K192" s="763"/>
      <c r="L192" s="763"/>
      <c r="M192" s="763"/>
      <c r="N192" s="763"/>
      <c r="O192" s="762"/>
      <c r="P192" s="762"/>
      <c r="Q192" s="762"/>
      <c r="R192" s="762"/>
      <c r="S192" s="762"/>
      <c r="T192" s="762"/>
      <c r="U192" s="762"/>
      <c r="V192" s="762"/>
      <c r="W192" s="762"/>
      <c r="X192" s="762"/>
      <c r="Y192" s="762"/>
      <c r="Z192" s="762"/>
      <c r="AA192" s="762"/>
      <c r="AB192" s="762"/>
      <c r="AC192" s="762"/>
      <c r="AD192" s="762"/>
      <c r="AE192" s="762"/>
      <c r="AF192" s="762"/>
    </row>
    <row r="193" spans="1:32" ht="12.75" customHeight="1">
      <c r="A193" s="762"/>
      <c r="B193" s="762"/>
      <c r="C193" s="763"/>
      <c r="D193" s="763"/>
      <c r="E193" s="764"/>
      <c r="F193" s="763"/>
      <c r="G193" s="762"/>
      <c r="H193" s="762"/>
      <c r="I193" s="762"/>
      <c r="J193" s="762"/>
      <c r="K193" s="763"/>
      <c r="L193" s="763"/>
      <c r="M193" s="763"/>
      <c r="N193" s="763"/>
      <c r="O193" s="762"/>
      <c r="P193" s="762"/>
      <c r="Q193" s="762"/>
      <c r="R193" s="762"/>
      <c r="S193" s="762"/>
      <c r="T193" s="762"/>
      <c r="U193" s="762"/>
      <c r="V193" s="762"/>
      <c r="W193" s="762"/>
      <c r="X193" s="762"/>
      <c r="Y193" s="762"/>
      <c r="Z193" s="762"/>
      <c r="AA193" s="762"/>
      <c r="AB193" s="762"/>
      <c r="AC193" s="762"/>
      <c r="AD193" s="762"/>
      <c r="AE193" s="762"/>
      <c r="AF193" s="762"/>
    </row>
    <row r="194" spans="1:32" ht="12.75" customHeight="1">
      <c r="A194" s="762"/>
      <c r="B194" s="762"/>
      <c r="C194" s="763"/>
      <c r="D194" s="763"/>
      <c r="E194" s="764"/>
      <c r="F194" s="763"/>
      <c r="G194" s="762"/>
      <c r="H194" s="762"/>
      <c r="I194" s="762"/>
      <c r="J194" s="762"/>
      <c r="K194" s="763"/>
      <c r="L194" s="763"/>
      <c r="M194" s="763"/>
      <c r="N194" s="763"/>
      <c r="O194" s="762"/>
      <c r="P194" s="762"/>
      <c r="Q194" s="762"/>
      <c r="R194" s="762"/>
      <c r="S194" s="762"/>
      <c r="T194" s="762"/>
      <c r="U194" s="762"/>
      <c r="V194" s="762"/>
      <c r="W194" s="762"/>
      <c r="X194" s="762"/>
      <c r="Y194" s="762"/>
      <c r="Z194" s="762"/>
      <c r="AA194" s="762"/>
      <c r="AB194" s="762"/>
      <c r="AC194" s="762"/>
      <c r="AD194" s="762"/>
      <c r="AE194" s="762"/>
      <c r="AF194" s="762"/>
    </row>
    <row r="195" spans="1:32" ht="12.75" customHeight="1">
      <c r="A195" s="762"/>
      <c r="B195" s="762"/>
      <c r="C195" s="763"/>
      <c r="D195" s="763"/>
      <c r="E195" s="764"/>
      <c r="F195" s="763"/>
      <c r="G195" s="762"/>
      <c r="H195" s="762"/>
      <c r="I195" s="762"/>
      <c r="J195" s="762"/>
      <c r="K195" s="763"/>
      <c r="L195" s="763"/>
      <c r="M195" s="763"/>
      <c r="N195" s="763"/>
      <c r="O195" s="762"/>
      <c r="P195" s="762"/>
      <c r="Q195" s="762"/>
      <c r="R195" s="762"/>
      <c r="S195" s="762"/>
      <c r="T195" s="762"/>
      <c r="U195" s="762"/>
      <c r="V195" s="762"/>
      <c r="W195" s="762"/>
      <c r="X195" s="762"/>
      <c r="Y195" s="762"/>
      <c r="Z195" s="762"/>
      <c r="AA195" s="762"/>
      <c r="AB195" s="762"/>
      <c r="AC195" s="762"/>
      <c r="AD195" s="762"/>
      <c r="AE195" s="762"/>
      <c r="AF195" s="762"/>
    </row>
    <row r="196" spans="1:32" ht="12.75" customHeight="1">
      <c r="A196" s="762"/>
      <c r="B196" s="762"/>
      <c r="C196" s="763"/>
      <c r="D196" s="763"/>
      <c r="E196" s="764"/>
      <c r="F196" s="763"/>
      <c r="G196" s="762"/>
      <c r="H196" s="762"/>
      <c r="I196" s="762"/>
      <c r="J196" s="762"/>
      <c r="K196" s="763"/>
      <c r="L196" s="763"/>
      <c r="M196" s="763"/>
      <c r="N196" s="763"/>
      <c r="O196" s="762"/>
      <c r="P196" s="762"/>
      <c r="Q196" s="762"/>
      <c r="R196" s="762"/>
      <c r="S196" s="762"/>
      <c r="T196" s="762"/>
      <c r="U196" s="762"/>
      <c r="V196" s="762"/>
      <c r="W196" s="762"/>
      <c r="X196" s="762"/>
      <c r="Y196" s="762"/>
      <c r="Z196" s="762"/>
      <c r="AA196" s="762"/>
      <c r="AB196" s="762"/>
      <c r="AC196" s="762"/>
      <c r="AD196" s="762"/>
      <c r="AE196" s="762"/>
      <c r="AF196" s="762"/>
    </row>
    <row r="197" spans="1:32" ht="12.75" customHeight="1">
      <c r="A197" s="762"/>
      <c r="B197" s="762"/>
      <c r="C197" s="763"/>
      <c r="D197" s="763"/>
      <c r="E197" s="764"/>
      <c r="F197" s="763"/>
      <c r="G197" s="762"/>
      <c r="H197" s="762"/>
      <c r="I197" s="762"/>
      <c r="J197" s="762"/>
      <c r="K197" s="763"/>
      <c r="L197" s="763"/>
      <c r="M197" s="763"/>
      <c r="N197" s="763"/>
      <c r="O197" s="762"/>
      <c r="P197" s="762"/>
      <c r="Q197" s="762"/>
      <c r="R197" s="762"/>
      <c r="S197" s="762"/>
      <c r="T197" s="762"/>
      <c r="U197" s="762"/>
      <c r="V197" s="762"/>
      <c r="W197" s="762"/>
      <c r="X197" s="762"/>
      <c r="Y197" s="762"/>
      <c r="Z197" s="762"/>
      <c r="AA197" s="762"/>
      <c r="AB197" s="762"/>
      <c r="AC197" s="762"/>
      <c r="AD197" s="762"/>
      <c r="AE197" s="762"/>
      <c r="AF197" s="762"/>
    </row>
    <row r="198" spans="1:32" ht="12.75" customHeight="1">
      <c r="A198" s="762"/>
      <c r="B198" s="762"/>
      <c r="C198" s="763"/>
      <c r="D198" s="763"/>
      <c r="E198" s="764"/>
      <c r="F198" s="763"/>
      <c r="G198" s="762"/>
      <c r="H198" s="762"/>
      <c r="I198" s="762"/>
      <c r="J198" s="762"/>
      <c r="K198" s="763"/>
      <c r="L198" s="763"/>
      <c r="M198" s="763"/>
      <c r="N198" s="763"/>
      <c r="O198" s="762"/>
      <c r="P198" s="762"/>
      <c r="Q198" s="762"/>
      <c r="R198" s="762"/>
      <c r="S198" s="762"/>
      <c r="T198" s="762"/>
      <c r="U198" s="762"/>
      <c r="V198" s="762"/>
      <c r="W198" s="762"/>
      <c r="X198" s="762"/>
      <c r="Y198" s="762"/>
      <c r="Z198" s="762"/>
      <c r="AA198" s="762"/>
      <c r="AB198" s="762"/>
      <c r="AC198" s="762"/>
      <c r="AD198" s="762"/>
      <c r="AE198" s="762"/>
      <c r="AF198" s="762"/>
    </row>
    <row r="199" spans="1:32" ht="12.75" customHeight="1">
      <c r="A199" s="762"/>
      <c r="B199" s="762"/>
      <c r="C199" s="763"/>
      <c r="D199" s="763"/>
      <c r="E199" s="764"/>
      <c r="F199" s="763"/>
      <c r="G199" s="762"/>
      <c r="H199" s="762"/>
      <c r="I199" s="762"/>
      <c r="J199" s="762"/>
      <c r="K199" s="763"/>
      <c r="L199" s="763"/>
      <c r="M199" s="763"/>
      <c r="N199" s="763"/>
      <c r="O199" s="762"/>
      <c r="P199" s="762"/>
      <c r="Q199" s="762"/>
      <c r="R199" s="762"/>
      <c r="S199" s="762"/>
      <c r="T199" s="762"/>
      <c r="U199" s="762"/>
      <c r="V199" s="762"/>
      <c r="W199" s="762"/>
      <c r="X199" s="762"/>
      <c r="Y199" s="762"/>
      <c r="Z199" s="762"/>
      <c r="AA199" s="762"/>
      <c r="AB199" s="762"/>
      <c r="AC199" s="762"/>
      <c r="AD199" s="762"/>
      <c r="AE199" s="762"/>
      <c r="AF199" s="762"/>
    </row>
    <row r="200" spans="1:32" ht="12.75" customHeight="1">
      <c r="A200" s="762"/>
      <c r="B200" s="762"/>
      <c r="C200" s="763"/>
      <c r="D200" s="763"/>
      <c r="E200" s="764"/>
      <c r="F200" s="763"/>
      <c r="G200" s="762"/>
      <c r="H200" s="762"/>
      <c r="I200" s="762"/>
      <c r="J200" s="762"/>
      <c r="K200" s="763"/>
      <c r="L200" s="763"/>
      <c r="M200" s="763"/>
      <c r="N200" s="763"/>
      <c r="O200" s="762"/>
      <c r="P200" s="762"/>
      <c r="Q200" s="762"/>
      <c r="R200" s="762"/>
      <c r="S200" s="762"/>
      <c r="T200" s="762"/>
      <c r="U200" s="762"/>
      <c r="V200" s="762"/>
      <c r="W200" s="762"/>
      <c r="X200" s="762"/>
      <c r="Y200" s="762"/>
      <c r="Z200" s="762"/>
      <c r="AA200" s="762"/>
      <c r="AB200" s="762"/>
      <c r="AC200" s="762"/>
      <c r="AD200" s="762"/>
      <c r="AE200" s="762"/>
      <c r="AF200" s="762"/>
    </row>
    <row r="201" spans="1:32" ht="12.75" customHeight="1">
      <c r="A201" s="762"/>
      <c r="B201" s="762"/>
      <c r="C201" s="763"/>
      <c r="D201" s="763"/>
      <c r="E201" s="764"/>
      <c r="F201" s="763"/>
      <c r="G201" s="762"/>
      <c r="H201" s="762"/>
      <c r="I201" s="762"/>
      <c r="J201" s="762"/>
      <c r="K201" s="763"/>
      <c r="L201" s="763"/>
      <c r="M201" s="763"/>
      <c r="N201" s="763"/>
      <c r="O201" s="762"/>
      <c r="P201" s="762"/>
      <c r="Q201" s="762"/>
      <c r="R201" s="762"/>
      <c r="S201" s="762"/>
      <c r="T201" s="762"/>
      <c r="U201" s="762"/>
      <c r="V201" s="762"/>
      <c r="W201" s="762"/>
      <c r="X201" s="762"/>
      <c r="Y201" s="762"/>
      <c r="Z201" s="762"/>
      <c r="AA201" s="762"/>
      <c r="AB201" s="762"/>
      <c r="AC201" s="762"/>
      <c r="AD201" s="762"/>
      <c r="AE201" s="762"/>
      <c r="AF201" s="762"/>
    </row>
    <row r="202" spans="1:32" ht="12.75" customHeight="1">
      <c r="A202" s="762"/>
      <c r="B202" s="762"/>
      <c r="C202" s="763"/>
      <c r="D202" s="763"/>
      <c r="E202" s="764"/>
      <c r="F202" s="763"/>
      <c r="G202" s="762"/>
      <c r="H202" s="762"/>
      <c r="I202" s="762"/>
      <c r="J202" s="762"/>
      <c r="K202" s="763"/>
      <c r="L202" s="763"/>
      <c r="M202" s="763"/>
      <c r="N202" s="763"/>
      <c r="O202" s="762"/>
      <c r="P202" s="762"/>
      <c r="Q202" s="762"/>
      <c r="R202" s="762"/>
      <c r="S202" s="762"/>
      <c r="T202" s="762"/>
      <c r="U202" s="762"/>
      <c r="V202" s="762"/>
      <c r="W202" s="762"/>
      <c r="X202" s="762"/>
      <c r="Y202" s="762"/>
      <c r="Z202" s="762"/>
      <c r="AA202" s="762"/>
      <c r="AB202" s="762"/>
      <c r="AC202" s="762"/>
      <c r="AD202" s="762"/>
      <c r="AE202" s="762"/>
      <c r="AF202" s="762"/>
    </row>
    <row r="203" spans="1:32" ht="12.75" customHeight="1">
      <c r="A203" s="762"/>
      <c r="B203" s="762"/>
      <c r="C203" s="763"/>
      <c r="D203" s="763"/>
      <c r="E203" s="764"/>
      <c r="F203" s="763"/>
      <c r="G203" s="762"/>
      <c r="H203" s="762"/>
      <c r="I203" s="762"/>
      <c r="J203" s="762"/>
      <c r="K203" s="763"/>
      <c r="L203" s="763"/>
      <c r="M203" s="763"/>
      <c r="N203" s="763"/>
      <c r="O203" s="762"/>
      <c r="P203" s="762"/>
      <c r="Q203" s="762"/>
      <c r="R203" s="762"/>
      <c r="S203" s="762"/>
      <c r="T203" s="762"/>
      <c r="U203" s="762"/>
      <c r="V203" s="762"/>
      <c r="W203" s="762"/>
      <c r="X203" s="762"/>
      <c r="Y203" s="762"/>
      <c r="Z203" s="762"/>
      <c r="AA203" s="762"/>
      <c r="AB203" s="762"/>
      <c r="AC203" s="762"/>
      <c r="AD203" s="762"/>
      <c r="AE203" s="762"/>
      <c r="AF203" s="762"/>
    </row>
    <row r="204" spans="1:32" ht="12.75" customHeight="1">
      <c r="A204" s="762"/>
      <c r="B204" s="762"/>
      <c r="C204" s="763"/>
      <c r="D204" s="763"/>
      <c r="E204" s="764"/>
      <c r="F204" s="763"/>
      <c r="G204" s="762"/>
      <c r="H204" s="762"/>
      <c r="I204" s="762"/>
      <c r="J204" s="762"/>
      <c r="K204" s="763"/>
      <c r="L204" s="763"/>
      <c r="M204" s="763"/>
      <c r="N204" s="763"/>
      <c r="O204" s="762"/>
      <c r="P204" s="762"/>
      <c r="Q204" s="762"/>
      <c r="R204" s="762"/>
      <c r="S204" s="762"/>
      <c r="T204" s="762"/>
      <c r="U204" s="762"/>
      <c r="V204" s="762"/>
      <c r="W204" s="762"/>
      <c r="X204" s="762"/>
      <c r="Y204" s="762"/>
      <c r="Z204" s="762"/>
      <c r="AA204" s="762"/>
      <c r="AB204" s="762"/>
      <c r="AC204" s="762"/>
      <c r="AD204" s="762"/>
      <c r="AE204" s="762"/>
      <c r="AF204" s="762"/>
    </row>
    <row r="205" spans="1:32" ht="12.75" customHeight="1">
      <c r="A205" s="762"/>
      <c r="B205" s="762"/>
      <c r="C205" s="763"/>
      <c r="D205" s="763"/>
      <c r="E205" s="764"/>
      <c r="F205" s="763"/>
      <c r="G205" s="762"/>
      <c r="H205" s="762"/>
      <c r="I205" s="762"/>
      <c r="J205" s="762"/>
      <c r="K205" s="763"/>
      <c r="L205" s="763"/>
      <c r="M205" s="763"/>
      <c r="N205" s="763"/>
      <c r="O205" s="762"/>
      <c r="P205" s="762"/>
      <c r="Q205" s="762"/>
      <c r="R205" s="762"/>
      <c r="S205" s="762"/>
      <c r="T205" s="762"/>
      <c r="U205" s="762"/>
      <c r="V205" s="762"/>
      <c r="W205" s="762"/>
      <c r="X205" s="762"/>
      <c r="Y205" s="762"/>
      <c r="Z205" s="762"/>
      <c r="AA205" s="762"/>
      <c r="AB205" s="762"/>
      <c r="AC205" s="762"/>
      <c r="AD205" s="762"/>
      <c r="AE205" s="762"/>
      <c r="AF205" s="762"/>
    </row>
    <row r="206" spans="1:32" ht="12.75" customHeight="1">
      <c r="A206" s="762"/>
      <c r="B206" s="762"/>
      <c r="C206" s="763"/>
      <c r="D206" s="763"/>
      <c r="E206" s="764"/>
      <c r="F206" s="763"/>
      <c r="G206" s="762"/>
      <c r="H206" s="762"/>
      <c r="I206" s="762"/>
      <c r="J206" s="762"/>
      <c r="K206" s="763"/>
      <c r="L206" s="763"/>
      <c r="M206" s="763"/>
      <c r="N206" s="763"/>
      <c r="O206" s="762"/>
      <c r="P206" s="762"/>
      <c r="Q206" s="762"/>
      <c r="R206" s="762"/>
      <c r="S206" s="762"/>
      <c r="T206" s="762"/>
      <c r="U206" s="762"/>
      <c r="V206" s="762"/>
      <c r="W206" s="762"/>
      <c r="X206" s="762"/>
      <c r="Y206" s="762"/>
      <c r="Z206" s="762"/>
      <c r="AA206" s="762"/>
      <c r="AB206" s="762"/>
      <c r="AC206" s="762"/>
      <c r="AD206" s="762"/>
      <c r="AE206" s="762"/>
      <c r="AF206" s="762"/>
    </row>
    <row r="207" spans="1:32" ht="12.75" customHeight="1">
      <c r="A207" s="762"/>
      <c r="B207" s="762"/>
      <c r="C207" s="763"/>
      <c r="D207" s="763"/>
      <c r="E207" s="764"/>
      <c r="F207" s="763"/>
      <c r="G207" s="762"/>
      <c r="H207" s="762"/>
      <c r="I207" s="762"/>
      <c r="J207" s="762"/>
      <c r="K207" s="763"/>
      <c r="L207" s="763"/>
      <c r="M207" s="763"/>
      <c r="N207" s="763"/>
      <c r="O207" s="762"/>
      <c r="P207" s="762"/>
      <c r="Q207" s="762"/>
      <c r="R207" s="762"/>
      <c r="S207" s="762"/>
      <c r="T207" s="762"/>
      <c r="U207" s="762"/>
      <c r="V207" s="762"/>
      <c r="W207" s="762"/>
      <c r="X207" s="762"/>
      <c r="Y207" s="762"/>
      <c r="Z207" s="762"/>
      <c r="AA207" s="762"/>
      <c r="AB207" s="762"/>
      <c r="AC207" s="762"/>
      <c r="AD207" s="762"/>
      <c r="AE207" s="762"/>
      <c r="AF207" s="762"/>
    </row>
    <row r="208" spans="1:32" ht="12.75" customHeight="1">
      <c r="A208" s="762"/>
      <c r="B208" s="762"/>
      <c r="C208" s="763"/>
      <c r="D208" s="763"/>
      <c r="E208" s="764"/>
      <c r="F208" s="763"/>
      <c r="G208" s="762"/>
      <c r="H208" s="762"/>
      <c r="I208" s="762"/>
      <c r="J208" s="762"/>
      <c r="K208" s="763"/>
      <c r="L208" s="763"/>
      <c r="M208" s="763"/>
      <c r="N208" s="763"/>
      <c r="O208" s="762"/>
      <c r="P208" s="762"/>
      <c r="Q208" s="762"/>
      <c r="R208" s="762"/>
      <c r="S208" s="762"/>
      <c r="T208" s="762"/>
      <c r="U208" s="762"/>
      <c r="V208" s="762"/>
      <c r="W208" s="762"/>
      <c r="X208" s="762"/>
      <c r="Y208" s="762"/>
      <c r="Z208" s="762"/>
      <c r="AA208" s="762"/>
      <c r="AB208" s="762"/>
      <c r="AC208" s="762"/>
      <c r="AD208" s="762"/>
      <c r="AE208" s="762"/>
      <c r="AF208" s="762"/>
    </row>
    <row r="209" spans="1:32" ht="12.75" customHeight="1">
      <c r="A209" s="762"/>
      <c r="B209" s="762"/>
      <c r="C209" s="763"/>
      <c r="D209" s="763"/>
      <c r="E209" s="764"/>
      <c r="F209" s="763"/>
      <c r="G209" s="762"/>
      <c r="H209" s="762"/>
      <c r="I209" s="762"/>
      <c r="J209" s="762"/>
      <c r="K209" s="763"/>
      <c r="L209" s="763"/>
      <c r="M209" s="763"/>
      <c r="N209" s="763"/>
      <c r="O209" s="762"/>
      <c r="P209" s="762"/>
      <c r="Q209" s="762"/>
      <c r="R209" s="762"/>
      <c r="S209" s="762"/>
      <c r="T209" s="762"/>
      <c r="U209" s="762"/>
      <c r="V209" s="762"/>
      <c r="W209" s="762"/>
      <c r="X209" s="762"/>
      <c r="Y209" s="762"/>
      <c r="Z209" s="762"/>
      <c r="AA209" s="762"/>
      <c r="AB209" s="762"/>
      <c r="AC209" s="762"/>
      <c r="AD209" s="762"/>
      <c r="AE209" s="762"/>
      <c r="AF209" s="762"/>
    </row>
    <row r="210" spans="1:32" ht="12.75" customHeight="1">
      <c r="A210" s="762"/>
      <c r="B210" s="762"/>
      <c r="C210" s="763"/>
      <c r="D210" s="763"/>
      <c r="E210" s="764"/>
      <c r="F210" s="763"/>
      <c r="G210" s="762"/>
      <c r="H210" s="762"/>
      <c r="I210" s="762"/>
      <c r="J210" s="762"/>
      <c r="K210" s="763"/>
      <c r="L210" s="763"/>
      <c r="M210" s="763"/>
      <c r="N210" s="763"/>
      <c r="O210" s="762"/>
      <c r="P210" s="762"/>
      <c r="Q210" s="762"/>
      <c r="R210" s="762"/>
      <c r="S210" s="762"/>
      <c r="T210" s="762"/>
      <c r="U210" s="762"/>
      <c r="V210" s="762"/>
      <c r="W210" s="762"/>
      <c r="X210" s="762"/>
      <c r="Y210" s="762"/>
      <c r="Z210" s="762"/>
      <c r="AA210" s="762"/>
      <c r="AB210" s="762"/>
      <c r="AC210" s="762"/>
      <c r="AD210" s="762"/>
      <c r="AE210" s="762"/>
      <c r="AF210" s="762"/>
    </row>
    <row r="211" spans="1:32" ht="12.75" customHeight="1">
      <c r="A211" s="762"/>
      <c r="B211" s="762"/>
      <c r="C211" s="763"/>
      <c r="D211" s="763"/>
      <c r="E211" s="764"/>
      <c r="F211" s="763"/>
      <c r="G211" s="762"/>
      <c r="H211" s="762"/>
      <c r="I211" s="762"/>
      <c r="J211" s="762"/>
      <c r="K211" s="763"/>
      <c r="L211" s="763"/>
      <c r="M211" s="763"/>
      <c r="N211" s="763"/>
      <c r="O211" s="762"/>
      <c r="P211" s="762"/>
      <c r="Q211" s="762"/>
      <c r="R211" s="762"/>
      <c r="S211" s="762"/>
      <c r="T211" s="762"/>
      <c r="U211" s="762"/>
      <c r="V211" s="762"/>
      <c r="W211" s="762"/>
      <c r="X211" s="762"/>
      <c r="Y211" s="762"/>
      <c r="Z211" s="762"/>
      <c r="AA211" s="762"/>
      <c r="AB211" s="762"/>
      <c r="AC211" s="762"/>
      <c r="AD211" s="762"/>
      <c r="AE211" s="762"/>
      <c r="AF211" s="762"/>
    </row>
    <row r="212" spans="1:32" ht="12.75" customHeight="1">
      <c r="A212" s="762"/>
      <c r="B212" s="762"/>
      <c r="C212" s="763"/>
      <c r="D212" s="763"/>
      <c r="E212" s="764"/>
      <c r="F212" s="763"/>
      <c r="G212" s="762"/>
      <c r="H212" s="762"/>
      <c r="I212" s="762"/>
      <c r="J212" s="762"/>
      <c r="K212" s="763"/>
      <c r="L212" s="763"/>
      <c r="M212" s="763"/>
      <c r="N212" s="763"/>
      <c r="O212" s="762"/>
      <c r="P212" s="762"/>
      <c r="Q212" s="762"/>
      <c r="R212" s="762"/>
      <c r="S212" s="762"/>
      <c r="T212" s="762"/>
      <c r="U212" s="762"/>
      <c r="V212" s="762"/>
      <c r="W212" s="762"/>
      <c r="X212" s="762"/>
      <c r="Y212" s="762"/>
      <c r="Z212" s="762"/>
      <c r="AA212" s="762"/>
      <c r="AB212" s="762"/>
      <c r="AC212" s="762"/>
      <c r="AD212" s="762"/>
      <c r="AE212" s="762"/>
      <c r="AF212" s="762"/>
    </row>
    <row r="213" spans="1:32" ht="12.75" customHeight="1">
      <c r="A213" s="762"/>
      <c r="B213" s="762"/>
      <c r="C213" s="763"/>
      <c r="D213" s="763"/>
      <c r="E213" s="764"/>
      <c r="F213" s="763"/>
      <c r="G213" s="762"/>
      <c r="H213" s="762"/>
      <c r="I213" s="762"/>
      <c r="J213" s="762"/>
      <c r="K213" s="763"/>
      <c r="L213" s="763"/>
      <c r="M213" s="763"/>
      <c r="N213" s="763"/>
      <c r="O213" s="762"/>
      <c r="P213" s="762"/>
      <c r="Q213" s="762"/>
      <c r="R213" s="762"/>
      <c r="S213" s="762"/>
      <c r="T213" s="762"/>
      <c r="U213" s="762"/>
      <c r="V213" s="762"/>
      <c r="W213" s="762"/>
      <c r="X213" s="762"/>
      <c r="Y213" s="762"/>
      <c r="Z213" s="762"/>
      <c r="AA213" s="762"/>
      <c r="AB213" s="762"/>
      <c r="AC213" s="762"/>
      <c r="AD213" s="762"/>
      <c r="AE213" s="762"/>
      <c r="AF213" s="762"/>
    </row>
    <row r="214" spans="1:32" ht="12.75" customHeight="1">
      <c r="A214" s="762"/>
      <c r="B214" s="762"/>
      <c r="C214" s="763"/>
      <c r="D214" s="763"/>
      <c r="E214" s="764"/>
      <c r="F214" s="763"/>
      <c r="G214" s="762"/>
      <c r="H214" s="762"/>
      <c r="I214" s="762"/>
      <c r="J214" s="762"/>
      <c r="K214" s="763"/>
      <c r="L214" s="763"/>
      <c r="M214" s="763"/>
      <c r="N214" s="763"/>
      <c r="O214" s="762"/>
      <c r="P214" s="762"/>
      <c r="Q214" s="762"/>
      <c r="R214" s="762"/>
      <c r="S214" s="762"/>
      <c r="T214" s="762"/>
      <c r="U214" s="762"/>
      <c r="V214" s="762"/>
      <c r="W214" s="762"/>
      <c r="X214" s="762"/>
      <c r="Y214" s="762"/>
      <c r="Z214" s="762"/>
      <c r="AA214" s="762"/>
      <c r="AB214" s="762"/>
      <c r="AC214" s="762"/>
      <c r="AD214" s="762"/>
      <c r="AE214" s="762"/>
      <c r="AF214" s="762"/>
    </row>
    <row r="215" spans="1:32" ht="12.75" customHeight="1">
      <c r="A215" s="762"/>
      <c r="B215" s="762"/>
      <c r="C215" s="763"/>
      <c r="D215" s="763"/>
      <c r="E215" s="764"/>
      <c r="F215" s="763"/>
      <c r="G215" s="762"/>
      <c r="H215" s="762"/>
      <c r="I215" s="762"/>
      <c r="J215" s="762"/>
      <c r="K215" s="763"/>
      <c r="L215" s="763"/>
      <c r="M215" s="763"/>
      <c r="N215" s="763"/>
      <c r="O215" s="762"/>
      <c r="P215" s="762"/>
      <c r="Q215" s="762"/>
      <c r="R215" s="762"/>
      <c r="S215" s="762"/>
      <c r="T215" s="762"/>
      <c r="U215" s="762"/>
      <c r="V215" s="762"/>
      <c r="W215" s="762"/>
      <c r="X215" s="762"/>
      <c r="Y215" s="762"/>
      <c r="Z215" s="762"/>
      <c r="AA215" s="762"/>
      <c r="AB215" s="762"/>
      <c r="AC215" s="762"/>
      <c r="AD215" s="762"/>
      <c r="AE215" s="762"/>
      <c r="AF215" s="762"/>
    </row>
    <row r="216" spans="1:32" ht="12.75" customHeight="1">
      <c r="A216" s="762"/>
      <c r="B216" s="762"/>
      <c r="C216" s="763"/>
      <c r="D216" s="763"/>
      <c r="E216" s="764"/>
      <c r="F216" s="763"/>
      <c r="G216" s="762"/>
      <c r="H216" s="762"/>
      <c r="I216" s="762"/>
      <c r="J216" s="762"/>
      <c r="K216" s="763"/>
      <c r="L216" s="763"/>
      <c r="M216" s="763"/>
      <c r="N216" s="763"/>
      <c r="O216" s="762"/>
      <c r="P216" s="762"/>
      <c r="Q216" s="762"/>
      <c r="R216" s="762"/>
      <c r="S216" s="762"/>
      <c r="T216" s="762"/>
      <c r="U216" s="762"/>
      <c r="V216" s="762"/>
      <c r="W216" s="762"/>
      <c r="X216" s="762"/>
      <c r="Y216" s="762"/>
      <c r="Z216" s="762"/>
      <c r="AA216" s="762"/>
      <c r="AB216" s="762"/>
      <c r="AC216" s="762"/>
      <c r="AD216" s="762"/>
      <c r="AE216" s="762"/>
      <c r="AF216" s="762"/>
    </row>
    <row r="217" spans="1:32" ht="12.75" customHeight="1">
      <c r="A217" s="762"/>
      <c r="B217" s="762"/>
      <c r="C217" s="763"/>
      <c r="D217" s="763"/>
      <c r="E217" s="764"/>
      <c r="F217" s="763"/>
      <c r="G217" s="762"/>
      <c r="H217" s="762"/>
      <c r="I217" s="762"/>
      <c r="J217" s="762"/>
      <c r="K217" s="763"/>
      <c r="L217" s="763"/>
      <c r="M217" s="763"/>
      <c r="N217" s="763"/>
      <c r="O217" s="762"/>
      <c r="P217" s="762"/>
      <c r="Q217" s="762"/>
      <c r="R217" s="762"/>
      <c r="S217" s="762"/>
      <c r="T217" s="762"/>
      <c r="U217" s="762"/>
      <c r="V217" s="762"/>
      <c r="W217" s="762"/>
      <c r="X217" s="762"/>
      <c r="Y217" s="762"/>
      <c r="Z217" s="762"/>
      <c r="AA217" s="762"/>
      <c r="AB217" s="762"/>
      <c r="AC217" s="762"/>
      <c r="AD217" s="762"/>
      <c r="AE217" s="762"/>
      <c r="AF217" s="762"/>
    </row>
    <row r="218" spans="1:32" ht="12.75" customHeight="1">
      <c r="A218" s="762"/>
      <c r="B218" s="762"/>
      <c r="C218" s="763"/>
      <c r="D218" s="763"/>
      <c r="E218" s="764"/>
      <c r="F218" s="763"/>
      <c r="G218" s="762"/>
      <c r="H218" s="762"/>
      <c r="I218" s="762"/>
      <c r="J218" s="762"/>
      <c r="K218" s="763"/>
      <c r="L218" s="763"/>
      <c r="M218" s="763"/>
      <c r="N218" s="763"/>
      <c r="O218" s="762"/>
      <c r="P218" s="762"/>
      <c r="Q218" s="762"/>
      <c r="R218" s="762"/>
      <c r="S218" s="762"/>
      <c r="T218" s="762"/>
      <c r="U218" s="762"/>
      <c r="V218" s="762"/>
      <c r="W218" s="762"/>
      <c r="X218" s="762"/>
      <c r="Y218" s="762"/>
      <c r="Z218" s="762"/>
      <c r="AA218" s="762"/>
      <c r="AB218" s="762"/>
      <c r="AC218" s="762"/>
      <c r="AD218" s="762"/>
      <c r="AE218" s="762"/>
      <c r="AF218" s="762"/>
    </row>
    <row r="219" spans="1:32" ht="12.75" customHeight="1">
      <c r="A219" s="762"/>
      <c r="B219" s="762"/>
      <c r="C219" s="763"/>
      <c r="D219" s="763"/>
      <c r="E219" s="764"/>
      <c r="F219" s="763"/>
      <c r="G219" s="762"/>
      <c r="H219" s="762"/>
      <c r="I219" s="762"/>
      <c r="J219" s="762"/>
      <c r="K219" s="763"/>
      <c r="L219" s="763"/>
      <c r="M219" s="763"/>
      <c r="N219" s="763"/>
      <c r="O219" s="762"/>
      <c r="P219" s="762"/>
      <c r="Q219" s="762"/>
      <c r="R219" s="762"/>
      <c r="S219" s="762"/>
      <c r="T219" s="762"/>
      <c r="U219" s="762"/>
      <c r="V219" s="762"/>
      <c r="W219" s="762"/>
      <c r="X219" s="762"/>
      <c r="Y219" s="762"/>
      <c r="Z219" s="762"/>
      <c r="AA219" s="762"/>
      <c r="AB219" s="762"/>
      <c r="AC219" s="762"/>
      <c r="AD219" s="762"/>
      <c r="AE219" s="762"/>
      <c r="AF219" s="762"/>
    </row>
    <row r="220" spans="1:32" ht="12.75" customHeight="1">
      <c r="A220" s="762"/>
      <c r="B220" s="762"/>
      <c r="C220" s="763"/>
      <c r="D220" s="763"/>
      <c r="E220" s="764"/>
      <c r="F220" s="763"/>
      <c r="G220" s="762"/>
      <c r="H220" s="762"/>
      <c r="I220" s="762"/>
      <c r="J220" s="762"/>
      <c r="K220" s="763"/>
      <c r="L220" s="763"/>
      <c r="M220" s="763"/>
      <c r="N220" s="763"/>
      <c r="O220" s="762"/>
      <c r="P220" s="762"/>
      <c r="Q220" s="762"/>
      <c r="R220" s="762"/>
      <c r="S220" s="762"/>
      <c r="T220" s="762"/>
      <c r="U220" s="762"/>
      <c r="V220" s="762"/>
      <c r="W220" s="762"/>
      <c r="X220" s="762"/>
      <c r="Y220" s="762"/>
      <c r="Z220" s="762"/>
      <c r="AA220" s="762"/>
      <c r="AB220" s="762"/>
      <c r="AC220" s="762"/>
      <c r="AD220" s="762"/>
      <c r="AE220" s="762"/>
      <c r="AF220" s="762"/>
    </row>
    <row r="221" spans="1:32" ht="12.75" customHeight="1">
      <c r="A221" s="762"/>
      <c r="B221" s="762"/>
      <c r="C221" s="763"/>
      <c r="D221" s="763"/>
      <c r="E221" s="764"/>
      <c r="F221" s="763"/>
      <c r="G221" s="762"/>
      <c r="H221" s="762"/>
      <c r="I221" s="762"/>
      <c r="J221" s="762"/>
      <c r="K221" s="763"/>
      <c r="L221" s="763"/>
      <c r="M221" s="763"/>
      <c r="N221" s="763"/>
      <c r="O221" s="762"/>
      <c r="P221" s="762"/>
      <c r="Q221" s="762"/>
      <c r="R221" s="762"/>
      <c r="S221" s="762"/>
      <c r="T221" s="762"/>
      <c r="U221" s="762"/>
      <c r="V221" s="762"/>
      <c r="W221" s="762"/>
      <c r="X221" s="762"/>
      <c r="Y221" s="762"/>
      <c r="Z221" s="762"/>
      <c r="AA221" s="762"/>
      <c r="AB221" s="762"/>
      <c r="AC221" s="762"/>
      <c r="AD221" s="762"/>
      <c r="AE221" s="762"/>
      <c r="AF221" s="762"/>
    </row>
    <row r="222" spans="1:32" ht="12.75" customHeight="1">
      <c r="A222" s="762"/>
      <c r="B222" s="762"/>
      <c r="C222" s="763"/>
      <c r="D222" s="763"/>
      <c r="E222" s="764"/>
      <c r="F222" s="763"/>
      <c r="G222" s="762"/>
      <c r="H222" s="762"/>
      <c r="I222" s="762"/>
      <c r="J222" s="762"/>
      <c r="K222" s="763"/>
      <c r="L222" s="763"/>
      <c r="M222" s="763"/>
      <c r="N222" s="763"/>
      <c r="O222" s="762"/>
      <c r="P222" s="762"/>
      <c r="Q222" s="762"/>
      <c r="R222" s="762"/>
      <c r="S222" s="762"/>
      <c r="T222" s="762"/>
      <c r="U222" s="762"/>
      <c r="V222" s="762"/>
      <c r="W222" s="762"/>
      <c r="X222" s="762"/>
      <c r="Y222" s="762"/>
      <c r="Z222" s="762"/>
      <c r="AA222" s="762"/>
      <c r="AB222" s="762"/>
      <c r="AC222" s="762"/>
      <c r="AD222" s="762"/>
      <c r="AE222" s="762"/>
      <c r="AF222" s="762"/>
    </row>
    <row r="223" spans="1:32" ht="12.75" customHeight="1">
      <c r="A223" s="762"/>
      <c r="B223" s="762"/>
      <c r="C223" s="763"/>
      <c r="D223" s="763"/>
      <c r="E223" s="764"/>
      <c r="F223" s="763"/>
      <c r="G223" s="762"/>
      <c r="H223" s="762"/>
      <c r="I223" s="762"/>
      <c r="J223" s="762"/>
      <c r="K223" s="763"/>
      <c r="L223" s="763"/>
      <c r="M223" s="763"/>
      <c r="N223" s="763"/>
      <c r="O223" s="762"/>
      <c r="P223" s="762"/>
      <c r="Q223" s="762"/>
      <c r="R223" s="762"/>
      <c r="S223" s="762"/>
      <c r="T223" s="762"/>
      <c r="U223" s="762"/>
      <c r="V223" s="762"/>
      <c r="W223" s="762"/>
      <c r="X223" s="762"/>
      <c r="Y223" s="762"/>
      <c r="Z223" s="762"/>
      <c r="AA223" s="762"/>
      <c r="AB223" s="762"/>
      <c r="AC223" s="762"/>
      <c r="AD223" s="762"/>
      <c r="AE223" s="762"/>
      <c r="AF223" s="762"/>
    </row>
    <row r="224" spans="1:32" ht="12.75" customHeight="1">
      <c r="A224" s="762"/>
      <c r="B224" s="762"/>
      <c r="C224" s="763"/>
      <c r="D224" s="763"/>
      <c r="E224" s="764"/>
      <c r="F224" s="763"/>
      <c r="G224" s="762"/>
      <c r="H224" s="762"/>
      <c r="I224" s="762"/>
      <c r="J224" s="762"/>
      <c r="K224" s="763"/>
      <c r="L224" s="763"/>
      <c r="M224" s="763"/>
      <c r="N224" s="763"/>
      <c r="O224" s="762"/>
      <c r="P224" s="762"/>
      <c r="Q224" s="762"/>
      <c r="R224" s="762"/>
      <c r="S224" s="762"/>
      <c r="T224" s="762"/>
      <c r="U224" s="762"/>
      <c r="V224" s="762"/>
      <c r="W224" s="762"/>
      <c r="X224" s="762"/>
      <c r="Y224" s="762"/>
      <c r="Z224" s="762"/>
      <c r="AA224" s="762"/>
      <c r="AB224" s="762"/>
      <c r="AC224" s="762"/>
      <c r="AD224" s="762"/>
      <c r="AE224" s="762"/>
      <c r="AF224" s="762"/>
    </row>
    <row r="225" spans="1:32" ht="12.75" customHeight="1">
      <c r="A225" s="762"/>
      <c r="B225" s="762"/>
      <c r="C225" s="763"/>
      <c r="D225" s="763"/>
      <c r="E225" s="764"/>
      <c r="F225" s="763"/>
      <c r="G225" s="762"/>
      <c r="H225" s="762"/>
      <c r="I225" s="762"/>
      <c r="J225" s="762"/>
      <c r="K225" s="763"/>
      <c r="L225" s="763"/>
      <c r="M225" s="763"/>
      <c r="N225" s="763"/>
      <c r="O225" s="762"/>
      <c r="P225" s="762"/>
      <c r="Q225" s="762"/>
      <c r="R225" s="762"/>
      <c r="S225" s="762"/>
      <c r="T225" s="762"/>
      <c r="U225" s="762"/>
      <c r="V225" s="762"/>
      <c r="W225" s="762"/>
      <c r="X225" s="762"/>
      <c r="Y225" s="762"/>
      <c r="Z225" s="762"/>
      <c r="AA225" s="762"/>
      <c r="AB225" s="762"/>
      <c r="AC225" s="762"/>
      <c r="AD225" s="762"/>
      <c r="AE225" s="762"/>
      <c r="AF225" s="762"/>
    </row>
    <row r="226" spans="1:32" ht="12.75" customHeight="1">
      <c r="A226" s="762"/>
      <c r="B226" s="762"/>
      <c r="C226" s="763"/>
      <c r="D226" s="763"/>
      <c r="E226" s="764"/>
      <c r="F226" s="763"/>
      <c r="G226" s="762"/>
      <c r="H226" s="762"/>
      <c r="I226" s="762"/>
      <c r="J226" s="762"/>
      <c r="K226" s="763"/>
      <c r="L226" s="763"/>
      <c r="M226" s="763"/>
      <c r="N226" s="763"/>
      <c r="O226" s="762"/>
      <c r="P226" s="762"/>
      <c r="Q226" s="762"/>
      <c r="R226" s="762"/>
      <c r="S226" s="762"/>
      <c r="T226" s="762"/>
      <c r="U226" s="762"/>
      <c r="V226" s="762"/>
      <c r="W226" s="762"/>
      <c r="X226" s="762"/>
      <c r="Y226" s="762"/>
      <c r="Z226" s="762"/>
      <c r="AA226" s="762"/>
      <c r="AB226" s="762"/>
      <c r="AC226" s="762"/>
      <c r="AD226" s="762"/>
      <c r="AE226" s="762"/>
      <c r="AF226" s="762"/>
    </row>
    <row r="227" spans="1:32" ht="12.75" customHeight="1">
      <c r="A227" s="762"/>
      <c r="B227" s="762"/>
      <c r="C227" s="763"/>
      <c r="D227" s="763"/>
      <c r="E227" s="764"/>
      <c r="F227" s="763"/>
      <c r="G227" s="762"/>
      <c r="H227" s="762"/>
      <c r="I227" s="762"/>
      <c r="J227" s="762"/>
      <c r="K227" s="763"/>
      <c r="L227" s="763"/>
      <c r="M227" s="763"/>
      <c r="N227" s="763"/>
      <c r="O227" s="762"/>
      <c r="P227" s="762"/>
      <c r="Q227" s="762"/>
      <c r="R227" s="762"/>
      <c r="S227" s="762"/>
      <c r="T227" s="762"/>
      <c r="U227" s="762"/>
      <c r="V227" s="762"/>
      <c r="W227" s="762"/>
      <c r="X227" s="762"/>
      <c r="Y227" s="762"/>
      <c r="Z227" s="762"/>
      <c r="AA227" s="762"/>
      <c r="AB227" s="762"/>
      <c r="AC227" s="762"/>
      <c r="AD227" s="762"/>
      <c r="AE227" s="762"/>
      <c r="AF227" s="762"/>
    </row>
    <row r="228" spans="1:32" ht="12.75" customHeight="1">
      <c r="A228" s="762"/>
      <c r="B228" s="762"/>
      <c r="C228" s="763"/>
      <c r="D228" s="763"/>
      <c r="E228" s="764"/>
      <c r="F228" s="763"/>
      <c r="G228" s="762"/>
      <c r="H228" s="762"/>
      <c r="I228" s="762"/>
      <c r="J228" s="762"/>
      <c r="K228" s="763"/>
      <c r="L228" s="763"/>
      <c r="M228" s="763"/>
      <c r="N228" s="763"/>
      <c r="O228" s="762"/>
      <c r="P228" s="762"/>
      <c r="Q228" s="762"/>
      <c r="R228" s="762"/>
      <c r="S228" s="762"/>
      <c r="T228" s="762"/>
      <c r="U228" s="762"/>
      <c r="V228" s="762"/>
      <c r="W228" s="762"/>
      <c r="X228" s="762"/>
      <c r="Y228" s="762"/>
      <c r="Z228" s="762"/>
      <c r="AA228" s="762"/>
      <c r="AB228" s="762"/>
      <c r="AC228" s="762"/>
      <c r="AD228" s="762"/>
      <c r="AE228" s="762"/>
      <c r="AF228" s="762"/>
    </row>
    <row r="229" spans="1:32" ht="12.75" customHeight="1">
      <c r="A229" s="762"/>
      <c r="B229" s="762"/>
      <c r="C229" s="763"/>
      <c r="D229" s="763"/>
      <c r="E229" s="764"/>
      <c r="F229" s="763"/>
      <c r="G229" s="762"/>
      <c r="H229" s="762"/>
      <c r="I229" s="762"/>
      <c r="J229" s="762"/>
      <c r="K229" s="763"/>
      <c r="L229" s="763"/>
      <c r="M229" s="763"/>
      <c r="N229" s="763"/>
      <c r="O229" s="762"/>
      <c r="P229" s="762"/>
      <c r="Q229" s="762"/>
      <c r="R229" s="762"/>
      <c r="S229" s="762"/>
      <c r="T229" s="762"/>
      <c r="U229" s="762"/>
      <c r="V229" s="762"/>
      <c r="W229" s="762"/>
      <c r="X229" s="762"/>
      <c r="Y229" s="762"/>
      <c r="Z229" s="762"/>
      <c r="AA229" s="762"/>
      <c r="AB229" s="762"/>
      <c r="AC229" s="762"/>
      <c r="AD229" s="762"/>
      <c r="AE229" s="762"/>
      <c r="AF229" s="762"/>
    </row>
    <row r="230" spans="1:32" ht="12.75" customHeight="1">
      <c r="A230" s="762"/>
      <c r="B230" s="762"/>
      <c r="C230" s="763"/>
      <c r="D230" s="763"/>
      <c r="E230" s="764"/>
      <c r="F230" s="763"/>
      <c r="G230" s="762"/>
      <c r="H230" s="762"/>
      <c r="I230" s="762"/>
      <c r="J230" s="762"/>
      <c r="K230" s="763"/>
      <c r="L230" s="763"/>
      <c r="M230" s="763"/>
      <c r="N230" s="763"/>
      <c r="O230" s="762"/>
      <c r="P230" s="762"/>
      <c r="Q230" s="762"/>
      <c r="R230" s="762"/>
      <c r="S230" s="762"/>
      <c r="T230" s="762"/>
      <c r="U230" s="762"/>
      <c r="V230" s="762"/>
      <c r="W230" s="762"/>
      <c r="X230" s="762"/>
      <c r="Y230" s="762"/>
      <c r="Z230" s="762"/>
      <c r="AA230" s="762"/>
      <c r="AB230" s="762"/>
      <c r="AC230" s="762"/>
      <c r="AD230" s="762"/>
      <c r="AE230" s="762"/>
      <c r="AF230" s="762"/>
    </row>
    <row r="231" spans="1:32" ht="12.75" customHeight="1">
      <c r="A231" s="762"/>
      <c r="B231" s="762"/>
      <c r="C231" s="763"/>
      <c r="D231" s="763"/>
      <c r="E231" s="764"/>
      <c r="F231" s="763"/>
      <c r="G231" s="762"/>
      <c r="H231" s="762"/>
      <c r="I231" s="762"/>
      <c r="J231" s="762"/>
      <c r="K231" s="763"/>
      <c r="L231" s="763"/>
      <c r="M231" s="763"/>
      <c r="N231" s="763"/>
      <c r="O231" s="762"/>
      <c r="P231" s="762"/>
      <c r="Q231" s="762"/>
      <c r="R231" s="762"/>
      <c r="S231" s="762"/>
      <c r="T231" s="762"/>
      <c r="U231" s="762"/>
      <c r="V231" s="762"/>
      <c r="W231" s="762"/>
      <c r="X231" s="762"/>
      <c r="Y231" s="762"/>
      <c r="Z231" s="762"/>
      <c r="AA231" s="762"/>
      <c r="AB231" s="762"/>
      <c r="AC231" s="762"/>
      <c r="AD231" s="762"/>
      <c r="AE231" s="762"/>
      <c r="AF231" s="762"/>
    </row>
    <row r="232" spans="1:32" ht="12.75" customHeight="1">
      <c r="A232" s="762"/>
      <c r="B232" s="762"/>
      <c r="C232" s="763"/>
      <c r="D232" s="763"/>
      <c r="E232" s="764"/>
      <c r="F232" s="763"/>
      <c r="G232" s="762"/>
      <c r="H232" s="762"/>
      <c r="I232" s="762"/>
      <c r="J232" s="762"/>
      <c r="K232" s="763"/>
      <c r="L232" s="763"/>
      <c r="M232" s="763"/>
      <c r="N232" s="763"/>
      <c r="O232" s="762"/>
      <c r="P232" s="762"/>
      <c r="Q232" s="762"/>
      <c r="R232" s="762"/>
      <c r="S232" s="762"/>
      <c r="T232" s="762"/>
      <c r="U232" s="762"/>
      <c r="V232" s="762"/>
      <c r="W232" s="762"/>
      <c r="X232" s="762"/>
      <c r="Y232" s="762"/>
      <c r="Z232" s="762"/>
      <c r="AA232" s="762"/>
      <c r="AB232" s="762"/>
      <c r="AC232" s="762"/>
      <c r="AD232" s="762"/>
      <c r="AE232" s="762"/>
      <c r="AF232" s="762"/>
    </row>
    <row r="233" spans="1:32" ht="12.75" customHeight="1">
      <c r="A233" s="762"/>
      <c r="B233" s="762"/>
      <c r="C233" s="763"/>
      <c r="D233" s="763"/>
      <c r="E233" s="764"/>
      <c r="F233" s="763"/>
      <c r="G233" s="762"/>
      <c r="H233" s="762"/>
      <c r="I233" s="762"/>
      <c r="J233" s="762"/>
      <c r="K233" s="763"/>
      <c r="L233" s="763"/>
      <c r="M233" s="763"/>
      <c r="N233" s="763"/>
      <c r="O233" s="762"/>
      <c r="P233" s="762"/>
      <c r="Q233" s="762"/>
      <c r="R233" s="762"/>
      <c r="S233" s="762"/>
      <c r="T233" s="762"/>
      <c r="U233" s="762"/>
      <c r="V233" s="762"/>
      <c r="W233" s="762"/>
      <c r="X233" s="762"/>
      <c r="Y233" s="762"/>
      <c r="Z233" s="762"/>
      <c r="AA233" s="762"/>
      <c r="AB233" s="762"/>
      <c r="AC233" s="762"/>
      <c r="AD233" s="762"/>
      <c r="AE233" s="762"/>
      <c r="AF233" s="762"/>
    </row>
    <row r="234" spans="1:32" ht="12.75" customHeight="1">
      <c r="A234" s="762"/>
      <c r="B234" s="762"/>
      <c r="C234" s="763"/>
      <c r="D234" s="763"/>
      <c r="E234" s="764"/>
      <c r="F234" s="763"/>
      <c r="G234" s="762"/>
      <c r="H234" s="762"/>
      <c r="I234" s="762"/>
      <c r="J234" s="762"/>
      <c r="K234" s="763"/>
      <c r="L234" s="763"/>
      <c r="M234" s="763"/>
      <c r="N234" s="763"/>
      <c r="O234" s="762"/>
      <c r="P234" s="762"/>
      <c r="Q234" s="762"/>
      <c r="R234" s="762"/>
      <c r="S234" s="762"/>
      <c r="T234" s="762"/>
      <c r="U234" s="762"/>
      <c r="V234" s="762"/>
      <c r="W234" s="762"/>
      <c r="X234" s="762"/>
      <c r="Y234" s="762"/>
      <c r="Z234" s="762"/>
      <c r="AA234" s="762"/>
      <c r="AB234" s="762"/>
      <c r="AC234" s="762"/>
      <c r="AD234" s="762"/>
      <c r="AE234" s="762"/>
      <c r="AF234" s="762"/>
    </row>
    <row r="235" spans="1:32" ht="12.75" customHeight="1">
      <c r="A235" s="762"/>
      <c r="B235" s="762"/>
      <c r="C235" s="763"/>
      <c r="D235" s="763"/>
      <c r="E235" s="764"/>
      <c r="F235" s="763"/>
      <c r="G235" s="762"/>
      <c r="H235" s="762"/>
      <c r="I235" s="762"/>
      <c r="J235" s="762"/>
      <c r="K235" s="763"/>
      <c r="L235" s="763"/>
      <c r="M235" s="763"/>
      <c r="N235" s="763"/>
      <c r="O235" s="762"/>
      <c r="P235" s="762"/>
      <c r="Q235" s="762"/>
      <c r="R235" s="762"/>
      <c r="S235" s="762"/>
      <c r="T235" s="762"/>
      <c r="U235" s="762"/>
      <c r="V235" s="762"/>
      <c r="W235" s="762"/>
      <c r="X235" s="762"/>
      <c r="Y235" s="762"/>
      <c r="Z235" s="762"/>
      <c r="AA235" s="762"/>
      <c r="AB235" s="762"/>
      <c r="AC235" s="762"/>
      <c r="AD235" s="762"/>
      <c r="AE235" s="762"/>
      <c r="AF235" s="762"/>
    </row>
    <row r="236" spans="1:32" ht="12.75" customHeight="1">
      <c r="A236" s="762"/>
      <c r="B236" s="762"/>
      <c r="C236" s="763"/>
      <c r="D236" s="763"/>
      <c r="E236" s="764"/>
      <c r="F236" s="763"/>
      <c r="G236" s="762"/>
      <c r="H236" s="762"/>
      <c r="I236" s="762"/>
      <c r="J236" s="762"/>
      <c r="K236" s="763"/>
      <c r="L236" s="763"/>
      <c r="M236" s="763"/>
      <c r="N236" s="763"/>
      <c r="O236" s="762"/>
      <c r="P236" s="762"/>
      <c r="Q236" s="762"/>
      <c r="R236" s="762"/>
      <c r="S236" s="762"/>
      <c r="T236" s="762"/>
      <c r="U236" s="762"/>
      <c r="V236" s="762"/>
      <c r="W236" s="762"/>
      <c r="X236" s="762"/>
      <c r="Y236" s="762"/>
      <c r="Z236" s="762"/>
      <c r="AA236" s="762"/>
      <c r="AB236" s="762"/>
      <c r="AC236" s="762"/>
      <c r="AD236" s="762"/>
      <c r="AE236" s="762"/>
      <c r="AF236" s="762"/>
    </row>
    <row r="237" spans="1:32" ht="12.75" customHeight="1">
      <c r="A237" s="762"/>
      <c r="B237" s="762"/>
      <c r="C237" s="763"/>
      <c r="D237" s="763"/>
      <c r="E237" s="764"/>
      <c r="F237" s="763"/>
      <c r="G237" s="762"/>
      <c r="H237" s="762"/>
      <c r="I237" s="762"/>
      <c r="J237" s="762"/>
      <c r="K237" s="763"/>
      <c r="L237" s="763"/>
      <c r="M237" s="763"/>
      <c r="N237" s="763"/>
      <c r="O237" s="762"/>
      <c r="P237" s="762"/>
      <c r="Q237" s="762"/>
      <c r="R237" s="762"/>
      <c r="S237" s="762"/>
      <c r="T237" s="762"/>
      <c r="U237" s="762"/>
      <c r="V237" s="762"/>
      <c r="W237" s="762"/>
      <c r="X237" s="762"/>
      <c r="Y237" s="762"/>
      <c r="Z237" s="762"/>
      <c r="AA237" s="762"/>
      <c r="AB237" s="762"/>
      <c r="AC237" s="762"/>
      <c r="AD237" s="762"/>
      <c r="AE237" s="762"/>
      <c r="AF237" s="762"/>
    </row>
    <row r="238" spans="1:32" ht="12.75" customHeight="1">
      <c r="A238" s="762"/>
      <c r="B238" s="762"/>
      <c r="C238" s="763"/>
      <c r="D238" s="763"/>
      <c r="E238" s="764"/>
      <c r="F238" s="763"/>
      <c r="G238" s="762"/>
      <c r="H238" s="762"/>
      <c r="I238" s="762"/>
      <c r="J238" s="762"/>
      <c r="K238" s="763"/>
      <c r="L238" s="763"/>
      <c r="M238" s="763"/>
      <c r="N238" s="763"/>
      <c r="O238" s="762"/>
      <c r="P238" s="762"/>
      <c r="Q238" s="762"/>
      <c r="R238" s="762"/>
      <c r="S238" s="762"/>
      <c r="T238" s="762"/>
      <c r="U238" s="762"/>
      <c r="V238" s="762"/>
      <c r="W238" s="762"/>
      <c r="X238" s="762"/>
      <c r="Y238" s="762"/>
      <c r="Z238" s="762"/>
      <c r="AA238" s="762"/>
      <c r="AB238" s="762"/>
      <c r="AC238" s="762"/>
      <c r="AD238" s="762"/>
      <c r="AE238" s="762"/>
      <c r="AF238" s="762"/>
    </row>
    <row r="239" spans="1:32" ht="12.75" customHeight="1">
      <c r="A239" s="762"/>
      <c r="B239" s="762"/>
      <c r="C239" s="763"/>
      <c r="D239" s="763"/>
      <c r="E239" s="764"/>
      <c r="F239" s="763"/>
      <c r="G239" s="762"/>
      <c r="H239" s="762"/>
      <c r="I239" s="762"/>
      <c r="J239" s="762"/>
      <c r="K239" s="763"/>
      <c r="L239" s="763"/>
      <c r="M239" s="763"/>
      <c r="N239" s="763"/>
      <c r="O239" s="762"/>
      <c r="P239" s="762"/>
      <c r="Q239" s="762"/>
      <c r="R239" s="762"/>
      <c r="S239" s="762"/>
      <c r="T239" s="762"/>
      <c r="U239" s="762"/>
      <c r="V239" s="762"/>
      <c r="W239" s="762"/>
      <c r="X239" s="762"/>
      <c r="Y239" s="762"/>
      <c r="Z239" s="762"/>
      <c r="AA239" s="762"/>
      <c r="AB239" s="762"/>
      <c r="AC239" s="762"/>
      <c r="AD239" s="762"/>
      <c r="AE239" s="762"/>
      <c r="AF239" s="762"/>
    </row>
    <row r="240" spans="1:32" ht="12.75" customHeight="1">
      <c r="A240" s="762"/>
      <c r="B240" s="762"/>
      <c r="C240" s="763"/>
      <c r="D240" s="763"/>
      <c r="E240" s="764"/>
      <c r="F240" s="763"/>
      <c r="G240" s="762"/>
      <c r="H240" s="762"/>
      <c r="I240" s="762"/>
      <c r="J240" s="762"/>
      <c r="K240" s="763"/>
      <c r="L240" s="763"/>
      <c r="M240" s="763"/>
      <c r="N240" s="763"/>
      <c r="O240" s="762"/>
      <c r="P240" s="762"/>
      <c r="Q240" s="762"/>
      <c r="R240" s="762"/>
      <c r="S240" s="762"/>
      <c r="T240" s="762"/>
      <c r="U240" s="762"/>
      <c r="V240" s="762"/>
      <c r="W240" s="762"/>
      <c r="X240" s="762"/>
      <c r="Y240" s="762"/>
      <c r="Z240" s="762"/>
      <c r="AA240" s="762"/>
      <c r="AB240" s="762"/>
      <c r="AC240" s="762"/>
      <c r="AD240" s="762"/>
      <c r="AE240" s="762"/>
      <c r="AF240" s="762"/>
    </row>
    <row r="241" spans="1:32" ht="12.75" customHeight="1">
      <c r="A241" s="762"/>
      <c r="B241" s="762"/>
      <c r="C241" s="763"/>
      <c r="D241" s="763"/>
      <c r="E241" s="764"/>
      <c r="F241" s="763"/>
      <c r="G241" s="762"/>
      <c r="H241" s="762"/>
      <c r="I241" s="762"/>
      <c r="J241" s="762"/>
      <c r="K241" s="763"/>
      <c r="L241" s="763"/>
      <c r="M241" s="763"/>
      <c r="N241" s="763"/>
      <c r="O241" s="762"/>
      <c r="P241" s="762"/>
      <c r="Q241" s="762"/>
      <c r="R241" s="762"/>
      <c r="S241" s="762"/>
      <c r="T241" s="762"/>
      <c r="U241" s="762"/>
      <c r="V241" s="762"/>
      <c r="W241" s="762"/>
      <c r="X241" s="762"/>
      <c r="Y241" s="762"/>
      <c r="Z241" s="762"/>
      <c r="AA241" s="762"/>
      <c r="AB241" s="762"/>
      <c r="AC241" s="762"/>
      <c r="AD241" s="762"/>
      <c r="AE241" s="762"/>
      <c r="AF241" s="762"/>
    </row>
    <row r="242" spans="1:32" ht="12.75" customHeight="1">
      <c r="A242" s="762"/>
      <c r="B242" s="762"/>
      <c r="C242" s="763"/>
      <c r="D242" s="763"/>
      <c r="E242" s="764"/>
      <c r="F242" s="763"/>
      <c r="G242" s="762"/>
      <c r="H242" s="762"/>
      <c r="I242" s="762"/>
      <c r="J242" s="762"/>
      <c r="K242" s="763"/>
      <c r="L242" s="763"/>
      <c r="M242" s="763"/>
      <c r="N242" s="763"/>
      <c r="O242" s="762"/>
      <c r="P242" s="762"/>
      <c r="Q242" s="762"/>
      <c r="R242" s="762"/>
      <c r="S242" s="762"/>
      <c r="T242" s="762"/>
      <c r="U242" s="762"/>
      <c r="V242" s="762"/>
      <c r="W242" s="762"/>
      <c r="X242" s="762"/>
      <c r="Y242" s="762"/>
      <c r="Z242" s="762"/>
      <c r="AA242" s="762"/>
      <c r="AB242" s="762"/>
      <c r="AC242" s="762"/>
      <c r="AD242" s="762"/>
      <c r="AE242" s="762"/>
      <c r="AF242" s="762"/>
    </row>
    <row r="243" spans="1:32" ht="12.75" customHeight="1">
      <c r="A243" s="762"/>
      <c r="B243" s="762"/>
      <c r="C243" s="763"/>
      <c r="D243" s="763"/>
      <c r="E243" s="764"/>
      <c r="F243" s="763"/>
      <c r="G243" s="762"/>
      <c r="H243" s="762"/>
      <c r="I243" s="762"/>
      <c r="J243" s="762"/>
      <c r="K243" s="763"/>
      <c r="L243" s="763"/>
      <c r="M243" s="763"/>
      <c r="N243" s="763"/>
      <c r="O243" s="762"/>
      <c r="P243" s="762"/>
      <c r="Q243" s="762"/>
      <c r="R243" s="762"/>
      <c r="S243" s="762"/>
      <c r="T243" s="762"/>
      <c r="U243" s="762"/>
      <c r="V243" s="762"/>
      <c r="W243" s="762"/>
      <c r="X243" s="762"/>
      <c r="Y243" s="762"/>
      <c r="Z243" s="762"/>
      <c r="AA243" s="762"/>
      <c r="AB243" s="762"/>
      <c r="AC243" s="762"/>
      <c r="AD243" s="762"/>
      <c r="AE243" s="762"/>
      <c r="AF243" s="762"/>
    </row>
    <row r="244" spans="1:32" ht="12.75" customHeight="1">
      <c r="A244" s="762"/>
      <c r="B244" s="762"/>
      <c r="C244" s="763"/>
      <c r="D244" s="763"/>
      <c r="E244" s="764"/>
      <c r="F244" s="763"/>
      <c r="G244" s="762"/>
      <c r="H244" s="762"/>
      <c r="I244" s="762"/>
      <c r="J244" s="762"/>
      <c r="K244" s="763"/>
      <c r="L244" s="763"/>
      <c r="M244" s="763"/>
      <c r="N244" s="763"/>
      <c r="O244" s="762"/>
      <c r="P244" s="762"/>
      <c r="Q244" s="762"/>
      <c r="R244" s="762"/>
      <c r="S244" s="762"/>
      <c r="T244" s="762"/>
      <c r="U244" s="762"/>
      <c r="V244" s="762"/>
      <c r="W244" s="762"/>
      <c r="X244" s="762"/>
      <c r="Y244" s="762"/>
      <c r="Z244" s="762"/>
      <c r="AA244" s="762"/>
      <c r="AB244" s="762"/>
      <c r="AC244" s="762"/>
      <c r="AD244" s="762"/>
      <c r="AE244" s="762"/>
      <c r="AF244" s="762"/>
    </row>
    <row r="245" spans="1:32" ht="12.75" customHeight="1">
      <c r="A245" s="762"/>
      <c r="B245" s="762"/>
      <c r="C245" s="763"/>
      <c r="D245" s="763"/>
      <c r="E245" s="764"/>
      <c r="F245" s="763"/>
      <c r="G245" s="762"/>
      <c r="H245" s="762"/>
      <c r="I245" s="762"/>
      <c r="J245" s="762"/>
      <c r="K245" s="763"/>
      <c r="L245" s="763"/>
      <c r="M245" s="763"/>
      <c r="N245" s="763"/>
      <c r="O245" s="762"/>
      <c r="P245" s="762"/>
      <c r="Q245" s="762"/>
      <c r="R245" s="762"/>
      <c r="S245" s="762"/>
      <c r="T245" s="762"/>
      <c r="U245" s="762"/>
      <c r="V245" s="762"/>
      <c r="W245" s="762"/>
      <c r="X245" s="762"/>
      <c r="Y245" s="762"/>
      <c r="Z245" s="762"/>
      <c r="AA245" s="762"/>
      <c r="AB245" s="762"/>
      <c r="AC245" s="762"/>
      <c r="AD245" s="762"/>
      <c r="AE245" s="762"/>
      <c r="AF245" s="762"/>
    </row>
    <row r="246" spans="1:32" ht="12.75" customHeight="1">
      <c r="A246" s="762"/>
      <c r="B246" s="762"/>
      <c r="C246" s="763"/>
      <c r="D246" s="763"/>
      <c r="E246" s="764"/>
      <c r="F246" s="763"/>
      <c r="G246" s="762"/>
      <c r="H246" s="762"/>
      <c r="I246" s="762"/>
      <c r="J246" s="762"/>
      <c r="K246" s="763"/>
      <c r="L246" s="763"/>
      <c r="M246" s="763"/>
      <c r="N246" s="763"/>
      <c r="O246" s="762"/>
      <c r="P246" s="762"/>
      <c r="Q246" s="762"/>
      <c r="R246" s="762"/>
      <c r="S246" s="762"/>
      <c r="T246" s="762"/>
      <c r="U246" s="762"/>
      <c r="V246" s="762"/>
      <c r="W246" s="762"/>
      <c r="X246" s="762"/>
      <c r="Y246" s="762"/>
      <c r="Z246" s="762"/>
      <c r="AA246" s="762"/>
      <c r="AB246" s="762"/>
      <c r="AC246" s="762"/>
      <c r="AD246" s="762"/>
      <c r="AE246" s="762"/>
      <c r="AF246" s="762"/>
    </row>
    <row r="247" spans="1:32" ht="12.75" customHeight="1">
      <c r="A247" s="762"/>
      <c r="B247" s="762"/>
      <c r="C247" s="763"/>
      <c r="D247" s="763"/>
      <c r="E247" s="764"/>
      <c r="F247" s="763"/>
      <c r="G247" s="762"/>
      <c r="H247" s="762"/>
      <c r="I247" s="762"/>
      <c r="J247" s="762"/>
      <c r="K247" s="763"/>
      <c r="L247" s="763"/>
      <c r="M247" s="763"/>
      <c r="N247" s="763"/>
      <c r="O247" s="762"/>
      <c r="P247" s="762"/>
      <c r="Q247" s="762"/>
      <c r="R247" s="762"/>
      <c r="S247" s="762"/>
      <c r="T247" s="762"/>
      <c r="U247" s="762"/>
      <c r="V247" s="762"/>
      <c r="W247" s="762"/>
      <c r="X247" s="762"/>
      <c r="Y247" s="762"/>
      <c r="Z247" s="762"/>
      <c r="AA247" s="762"/>
      <c r="AB247" s="762"/>
      <c r="AC247" s="762"/>
      <c r="AD247" s="762"/>
      <c r="AE247" s="762"/>
      <c r="AF247" s="762"/>
    </row>
    <row r="248" spans="1:32" ht="12.75" customHeight="1">
      <c r="A248" s="762"/>
      <c r="B248" s="762"/>
      <c r="C248" s="763"/>
      <c r="D248" s="763"/>
      <c r="E248" s="764"/>
      <c r="F248" s="763"/>
      <c r="G248" s="762"/>
      <c r="H248" s="762"/>
      <c r="I248" s="762"/>
      <c r="J248" s="762"/>
      <c r="K248" s="763"/>
      <c r="L248" s="763"/>
      <c r="M248" s="763"/>
      <c r="N248" s="763"/>
      <c r="O248" s="762"/>
      <c r="P248" s="762"/>
      <c r="Q248" s="762"/>
      <c r="R248" s="762"/>
      <c r="S248" s="762"/>
      <c r="T248" s="762"/>
      <c r="U248" s="762"/>
      <c r="V248" s="762"/>
      <c r="W248" s="762"/>
      <c r="X248" s="762"/>
      <c r="Y248" s="762"/>
      <c r="Z248" s="762"/>
      <c r="AA248" s="762"/>
      <c r="AB248" s="762"/>
      <c r="AC248" s="762"/>
      <c r="AD248" s="762"/>
      <c r="AE248" s="762"/>
      <c r="AF248" s="762"/>
    </row>
    <row r="249" spans="1:32" ht="12.75" customHeight="1">
      <c r="A249" s="762"/>
      <c r="B249" s="762"/>
      <c r="C249" s="763"/>
      <c r="D249" s="763"/>
      <c r="E249" s="764"/>
      <c r="F249" s="763"/>
      <c r="G249" s="762"/>
      <c r="H249" s="762"/>
      <c r="I249" s="762"/>
      <c r="J249" s="762"/>
      <c r="K249" s="763"/>
      <c r="L249" s="763"/>
      <c r="M249" s="763"/>
      <c r="N249" s="763"/>
      <c r="O249" s="762"/>
      <c r="P249" s="762"/>
      <c r="Q249" s="762"/>
      <c r="R249" s="762"/>
      <c r="S249" s="762"/>
      <c r="T249" s="762"/>
      <c r="U249" s="762"/>
      <c r="V249" s="762"/>
      <c r="W249" s="762"/>
      <c r="X249" s="762"/>
      <c r="Y249" s="762"/>
      <c r="Z249" s="762"/>
      <c r="AA249" s="762"/>
      <c r="AB249" s="762"/>
      <c r="AC249" s="762"/>
      <c r="AD249" s="762"/>
      <c r="AE249" s="762"/>
      <c r="AF249" s="762"/>
    </row>
    <row r="250" spans="1:32" ht="12.75" customHeight="1">
      <c r="A250" s="762"/>
      <c r="B250" s="762"/>
      <c r="C250" s="763"/>
      <c r="D250" s="763"/>
      <c r="E250" s="764"/>
      <c r="F250" s="763"/>
      <c r="G250" s="762"/>
      <c r="H250" s="762"/>
      <c r="I250" s="762"/>
      <c r="J250" s="762"/>
      <c r="K250" s="763"/>
      <c r="L250" s="763"/>
      <c r="M250" s="763"/>
      <c r="N250" s="763"/>
      <c r="O250" s="762"/>
      <c r="P250" s="762"/>
      <c r="Q250" s="762"/>
      <c r="R250" s="762"/>
      <c r="S250" s="762"/>
      <c r="T250" s="762"/>
      <c r="U250" s="762"/>
      <c r="V250" s="762"/>
      <c r="W250" s="762"/>
      <c r="X250" s="762"/>
      <c r="Y250" s="762"/>
      <c r="Z250" s="762"/>
      <c r="AA250" s="762"/>
      <c r="AB250" s="762"/>
      <c r="AC250" s="762"/>
      <c r="AD250" s="762"/>
      <c r="AE250" s="762"/>
      <c r="AF250" s="762"/>
    </row>
    <row r="251" spans="1:32" ht="12.75" customHeight="1">
      <c r="A251" s="762"/>
      <c r="B251" s="762"/>
      <c r="C251" s="763"/>
      <c r="D251" s="763"/>
      <c r="E251" s="764"/>
      <c r="F251" s="763"/>
      <c r="G251" s="762"/>
      <c r="H251" s="762"/>
      <c r="I251" s="762"/>
      <c r="J251" s="762"/>
      <c r="K251" s="763"/>
      <c r="L251" s="763"/>
      <c r="M251" s="763"/>
      <c r="N251" s="763"/>
      <c r="O251" s="762"/>
      <c r="P251" s="762"/>
      <c r="Q251" s="762"/>
      <c r="R251" s="762"/>
      <c r="S251" s="762"/>
      <c r="T251" s="762"/>
      <c r="U251" s="762"/>
      <c r="V251" s="762"/>
      <c r="W251" s="762"/>
      <c r="X251" s="762"/>
      <c r="Y251" s="762"/>
      <c r="Z251" s="762"/>
      <c r="AA251" s="762"/>
      <c r="AB251" s="762"/>
      <c r="AC251" s="762"/>
      <c r="AD251" s="762"/>
      <c r="AE251" s="762"/>
      <c r="AF251" s="762"/>
    </row>
    <row r="252" spans="1:32" ht="12.75" customHeight="1">
      <c r="A252" s="762"/>
      <c r="B252" s="762"/>
      <c r="C252" s="763"/>
      <c r="D252" s="763"/>
      <c r="E252" s="764"/>
      <c r="F252" s="763"/>
      <c r="G252" s="762"/>
      <c r="H252" s="762"/>
      <c r="I252" s="762"/>
      <c r="J252" s="762"/>
      <c r="K252" s="763"/>
      <c r="L252" s="763"/>
      <c r="M252" s="763"/>
      <c r="N252" s="763"/>
      <c r="O252" s="762"/>
      <c r="P252" s="762"/>
      <c r="Q252" s="762"/>
      <c r="R252" s="762"/>
      <c r="S252" s="762"/>
      <c r="T252" s="762"/>
      <c r="U252" s="762"/>
      <c r="V252" s="762"/>
      <c r="W252" s="762"/>
      <c r="X252" s="762"/>
      <c r="Y252" s="762"/>
      <c r="Z252" s="762"/>
      <c r="AA252" s="762"/>
      <c r="AB252" s="762"/>
      <c r="AC252" s="762"/>
      <c r="AD252" s="762"/>
      <c r="AE252" s="762"/>
      <c r="AF252" s="762"/>
    </row>
    <row r="253" spans="1:32" ht="12.75" customHeight="1">
      <c r="A253" s="762"/>
      <c r="B253" s="762"/>
      <c r="C253" s="763"/>
      <c r="D253" s="763"/>
      <c r="E253" s="764"/>
      <c r="F253" s="763"/>
      <c r="G253" s="762"/>
      <c r="H253" s="762"/>
      <c r="I253" s="762"/>
      <c r="J253" s="762"/>
      <c r="K253" s="763"/>
      <c r="L253" s="763"/>
      <c r="M253" s="763"/>
      <c r="N253" s="763"/>
      <c r="O253" s="762"/>
      <c r="P253" s="762"/>
      <c r="Q253" s="762"/>
      <c r="R253" s="762"/>
      <c r="S253" s="762"/>
      <c r="T253" s="762"/>
      <c r="U253" s="762"/>
      <c r="V253" s="762"/>
      <c r="W253" s="762"/>
      <c r="X253" s="762"/>
      <c r="Y253" s="762"/>
      <c r="Z253" s="762"/>
      <c r="AA253" s="762"/>
      <c r="AB253" s="762"/>
      <c r="AC253" s="762"/>
      <c r="AD253" s="762"/>
      <c r="AE253" s="762"/>
      <c r="AF253" s="762"/>
    </row>
    <row r="254" spans="1:32" ht="12.75" customHeight="1">
      <c r="A254" s="762"/>
      <c r="B254" s="762"/>
      <c r="C254" s="763"/>
      <c r="D254" s="763"/>
      <c r="E254" s="764"/>
      <c r="F254" s="763"/>
      <c r="G254" s="762"/>
      <c r="H254" s="762"/>
      <c r="I254" s="762"/>
      <c r="J254" s="762"/>
      <c r="K254" s="763"/>
      <c r="L254" s="763"/>
      <c r="M254" s="763"/>
      <c r="N254" s="763"/>
      <c r="O254" s="762"/>
      <c r="P254" s="762"/>
      <c r="Q254" s="762"/>
      <c r="R254" s="762"/>
      <c r="S254" s="762"/>
      <c r="T254" s="762"/>
      <c r="U254" s="762"/>
      <c r="V254" s="762"/>
      <c r="W254" s="762"/>
      <c r="X254" s="762"/>
      <c r="Y254" s="762"/>
      <c r="Z254" s="762"/>
      <c r="AA254" s="762"/>
      <c r="AB254" s="762"/>
      <c r="AC254" s="762"/>
      <c r="AD254" s="762"/>
      <c r="AE254" s="762"/>
      <c r="AF254" s="762"/>
    </row>
    <row r="255" spans="1:32" ht="12.75" customHeight="1">
      <c r="A255" s="762"/>
      <c r="B255" s="762"/>
      <c r="C255" s="763"/>
      <c r="D255" s="763"/>
      <c r="E255" s="764"/>
      <c r="F255" s="763"/>
      <c r="G255" s="762"/>
      <c r="H255" s="762"/>
      <c r="I255" s="762"/>
      <c r="J255" s="762"/>
      <c r="K255" s="763"/>
      <c r="L255" s="763"/>
      <c r="M255" s="763"/>
      <c r="N255" s="763"/>
      <c r="O255" s="762"/>
      <c r="P255" s="762"/>
      <c r="Q255" s="762"/>
      <c r="R255" s="762"/>
      <c r="S255" s="762"/>
      <c r="T255" s="762"/>
      <c r="U255" s="762"/>
      <c r="V255" s="762"/>
      <c r="W255" s="762"/>
      <c r="X255" s="762"/>
      <c r="Y255" s="762"/>
      <c r="Z255" s="762"/>
      <c r="AA255" s="762"/>
      <c r="AB255" s="762"/>
      <c r="AC255" s="762"/>
      <c r="AD255" s="762"/>
      <c r="AE255" s="762"/>
      <c r="AF255" s="762"/>
    </row>
    <row r="256" spans="1:32" ht="12.75" customHeight="1">
      <c r="A256" s="762"/>
      <c r="B256" s="762"/>
      <c r="C256" s="763"/>
      <c r="D256" s="763"/>
      <c r="E256" s="764"/>
      <c r="F256" s="763"/>
      <c r="G256" s="762"/>
      <c r="H256" s="762"/>
      <c r="I256" s="762"/>
      <c r="J256" s="762"/>
      <c r="K256" s="763"/>
      <c r="L256" s="763"/>
      <c r="M256" s="763"/>
      <c r="N256" s="763"/>
      <c r="O256" s="762"/>
      <c r="P256" s="762"/>
      <c r="Q256" s="762"/>
      <c r="R256" s="762"/>
      <c r="S256" s="762"/>
      <c r="T256" s="762"/>
      <c r="U256" s="762"/>
      <c r="V256" s="762"/>
      <c r="W256" s="762"/>
      <c r="X256" s="762"/>
      <c r="Y256" s="762"/>
      <c r="Z256" s="762"/>
      <c r="AA256" s="762"/>
      <c r="AB256" s="762"/>
      <c r="AC256" s="762"/>
      <c r="AD256" s="762"/>
      <c r="AE256" s="762"/>
      <c r="AF256" s="762"/>
    </row>
    <row r="257" spans="1:32" ht="12.75" customHeight="1">
      <c r="A257" s="762"/>
      <c r="B257" s="762"/>
      <c r="C257" s="763"/>
      <c r="D257" s="763"/>
      <c r="E257" s="764"/>
      <c r="F257" s="763"/>
      <c r="G257" s="762"/>
      <c r="H257" s="762"/>
      <c r="I257" s="762"/>
      <c r="J257" s="762"/>
      <c r="K257" s="763"/>
      <c r="L257" s="763"/>
      <c r="M257" s="763"/>
      <c r="N257" s="763"/>
      <c r="O257" s="762"/>
      <c r="P257" s="762"/>
      <c r="Q257" s="762"/>
      <c r="R257" s="762"/>
      <c r="S257" s="762"/>
      <c r="T257" s="762"/>
      <c r="U257" s="762"/>
      <c r="V257" s="762"/>
      <c r="W257" s="762"/>
      <c r="X257" s="762"/>
      <c r="Y257" s="762"/>
      <c r="Z257" s="762"/>
      <c r="AA257" s="762"/>
      <c r="AB257" s="762"/>
      <c r="AC257" s="762"/>
      <c r="AD257" s="762"/>
      <c r="AE257" s="762"/>
      <c r="AF257" s="762"/>
    </row>
    <row r="258" spans="1:32" ht="12.75" customHeight="1">
      <c r="A258" s="762"/>
      <c r="B258" s="762"/>
      <c r="C258" s="763"/>
      <c r="D258" s="763"/>
      <c r="E258" s="764"/>
      <c r="F258" s="763"/>
      <c r="G258" s="762"/>
      <c r="H258" s="762"/>
      <c r="I258" s="762"/>
      <c r="J258" s="762"/>
      <c r="K258" s="763"/>
      <c r="L258" s="763"/>
      <c r="M258" s="763"/>
      <c r="N258" s="763"/>
      <c r="O258" s="762"/>
      <c r="P258" s="762"/>
      <c r="Q258" s="762"/>
      <c r="R258" s="762"/>
      <c r="S258" s="762"/>
      <c r="T258" s="762"/>
      <c r="U258" s="762"/>
      <c r="V258" s="762"/>
      <c r="W258" s="762"/>
      <c r="X258" s="762"/>
      <c r="Y258" s="762"/>
      <c r="Z258" s="762"/>
      <c r="AA258" s="762"/>
      <c r="AB258" s="762"/>
      <c r="AC258" s="762"/>
      <c r="AD258" s="762"/>
      <c r="AE258" s="762"/>
      <c r="AF258" s="762"/>
    </row>
    <row r="259" spans="1:32" ht="12.75" customHeight="1">
      <c r="A259" s="762"/>
      <c r="B259" s="762"/>
      <c r="C259" s="763"/>
      <c r="D259" s="763"/>
      <c r="E259" s="764"/>
      <c r="F259" s="763"/>
      <c r="G259" s="762"/>
      <c r="H259" s="762"/>
      <c r="I259" s="762"/>
      <c r="J259" s="762"/>
      <c r="K259" s="763"/>
      <c r="L259" s="763"/>
      <c r="M259" s="763"/>
      <c r="N259" s="763"/>
      <c r="O259" s="762"/>
      <c r="P259" s="762"/>
      <c r="Q259" s="762"/>
      <c r="R259" s="762"/>
      <c r="S259" s="762"/>
      <c r="T259" s="762"/>
      <c r="U259" s="762"/>
      <c r="V259" s="762"/>
      <c r="W259" s="762"/>
      <c r="X259" s="762"/>
      <c r="Y259" s="762"/>
      <c r="Z259" s="762"/>
      <c r="AA259" s="762"/>
      <c r="AB259" s="762"/>
      <c r="AC259" s="762"/>
      <c r="AD259" s="762"/>
      <c r="AE259" s="762"/>
      <c r="AF259" s="762"/>
    </row>
    <row r="260" spans="1:32" ht="12.75" customHeight="1">
      <c r="A260" s="762"/>
      <c r="B260" s="762"/>
      <c r="C260" s="763"/>
      <c r="D260" s="763"/>
      <c r="E260" s="764"/>
      <c r="F260" s="763"/>
      <c r="G260" s="762"/>
      <c r="H260" s="762"/>
      <c r="I260" s="762"/>
      <c r="J260" s="762"/>
      <c r="K260" s="763"/>
      <c r="L260" s="763"/>
      <c r="M260" s="763"/>
      <c r="N260" s="763"/>
      <c r="O260" s="762"/>
      <c r="P260" s="762"/>
      <c r="Q260" s="762"/>
      <c r="R260" s="762"/>
      <c r="S260" s="762"/>
      <c r="T260" s="762"/>
      <c r="U260" s="762"/>
      <c r="V260" s="762"/>
      <c r="W260" s="762"/>
      <c r="X260" s="762"/>
      <c r="Y260" s="762"/>
      <c r="Z260" s="762"/>
      <c r="AA260" s="762"/>
      <c r="AB260" s="762"/>
      <c r="AC260" s="762"/>
      <c r="AD260" s="762"/>
      <c r="AE260" s="762"/>
      <c r="AF260" s="762"/>
    </row>
    <row r="261" spans="1:32" ht="12.75" customHeight="1">
      <c r="A261" s="762"/>
      <c r="B261" s="762"/>
      <c r="C261" s="763"/>
      <c r="D261" s="763"/>
      <c r="E261" s="764"/>
      <c r="F261" s="763"/>
      <c r="G261" s="762"/>
      <c r="H261" s="762"/>
      <c r="I261" s="762"/>
      <c r="J261" s="762"/>
      <c r="K261" s="763"/>
      <c r="L261" s="763"/>
      <c r="M261" s="763"/>
      <c r="N261" s="763"/>
      <c r="O261" s="762"/>
      <c r="P261" s="762"/>
      <c r="Q261" s="762"/>
      <c r="R261" s="762"/>
      <c r="S261" s="762"/>
      <c r="T261" s="762"/>
      <c r="U261" s="762"/>
      <c r="V261" s="762"/>
      <c r="W261" s="762"/>
      <c r="X261" s="762"/>
      <c r="Y261" s="762"/>
      <c r="Z261" s="762"/>
      <c r="AA261" s="762"/>
      <c r="AB261" s="762"/>
      <c r="AC261" s="762"/>
      <c r="AD261" s="762"/>
      <c r="AE261" s="762"/>
      <c r="AF261" s="762"/>
    </row>
    <row r="262" spans="1:32" ht="12.75" customHeight="1">
      <c r="A262" s="762"/>
      <c r="B262" s="762"/>
      <c r="C262" s="763"/>
      <c r="D262" s="763"/>
      <c r="E262" s="764"/>
      <c r="F262" s="763"/>
      <c r="G262" s="762"/>
      <c r="H262" s="762"/>
      <c r="I262" s="762"/>
      <c r="J262" s="762"/>
      <c r="K262" s="763"/>
      <c r="L262" s="763"/>
      <c r="M262" s="763"/>
      <c r="N262" s="763"/>
      <c r="O262" s="762"/>
      <c r="P262" s="762"/>
      <c r="Q262" s="762"/>
      <c r="R262" s="762"/>
      <c r="S262" s="762"/>
      <c r="T262" s="762"/>
      <c r="U262" s="762"/>
      <c r="V262" s="762"/>
      <c r="W262" s="762"/>
      <c r="X262" s="762"/>
      <c r="Y262" s="762"/>
      <c r="Z262" s="762"/>
      <c r="AA262" s="762"/>
      <c r="AB262" s="762"/>
      <c r="AC262" s="762"/>
      <c r="AD262" s="762"/>
      <c r="AE262" s="762"/>
      <c r="AF262" s="762"/>
    </row>
    <row r="263" spans="1:32" ht="12.75" customHeight="1">
      <c r="A263" s="762"/>
      <c r="B263" s="762"/>
      <c r="C263" s="763"/>
      <c r="D263" s="763"/>
      <c r="E263" s="764"/>
      <c r="F263" s="763"/>
      <c r="G263" s="762"/>
      <c r="H263" s="762"/>
      <c r="I263" s="762"/>
      <c r="J263" s="762"/>
      <c r="K263" s="763"/>
      <c r="L263" s="763"/>
      <c r="M263" s="763"/>
      <c r="N263" s="763"/>
      <c r="O263" s="762"/>
      <c r="P263" s="762"/>
      <c r="Q263" s="762"/>
      <c r="R263" s="762"/>
      <c r="S263" s="762"/>
      <c r="T263" s="762"/>
      <c r="U263" s="762"/>
      <c r="V263" s="762"/>
      <c r="W263" s="762"/>
      <c r="X263" s="762"/>
      <c r="Y263" s="762"/>
      <c r="Z263" s="762"/>
      <c r="AA263" s="762"/>
      <c r="AB263" s="762"/>
      <c r="AC263" s="762"/>
      <c r="AD263" s="762"/>
      <c r="AE263" s="762"/>
      <c r="AF263" s="762"/>
    </row>
    <row r="264" spans="1:32" ht="12.75" customHeight="1">
      <c r="A264" s="762"/>
      <c r="B264" s="762"/>
      <c r="C264" s="763"/>
      <c r="D264" s="763"/>
      <c r="E264" s="764"/>
      <c r="F264" s="763"/>
      <c r="G264" s="762"/>
      <c r="H264" s="762"/>
      <c r="I264" s="762"/>
      <c r="J264" s="762"/>
      <c r="K264" s="763"/>
      <c r="L264" s="763"/>
      <c r="M264" s="763"/>
      <c r="N264" s="763"/>
      <c r="O264" s="762"/>
      <c r="P264" s="762"/>
      <c r="Q264" s="762"/>
      <c r="R264" s="762"/>
      <c r="S264" s="762"/>
      <c r="T264" s="762"/>
      <c r="U264" s="762"/>
      <c r="V264" s="762"/>
      <c r="W264" s="762"/>
      <c r="X264" s="762"/>
      <c r="Y264" s="762"/>
      <c r="Z264" s="762"/>
      <c r="AA264" s="762"/>
      <c r="AB264" s="762"/>
      <c r="AC264" s="762"/>
      <c r="AD264" s="762"/>
      <c r="AE264" s="762"/>
      <c r="AF264" s="762"/>
    </row>
    <row r="265" spans="1:32" ht="12.75" customHeight="1">
      <c r="A265" s="762"/>
      <c r="B265" s="762"/>
      <c r="C265" s="763"/>
      <c r="D265" s="763"/>
      <c r="E265" s="764"/>
      <c r="F265" s="763"/>
      <c r="G265" s="762"/>
      <c r="H265" s="762"/>
      <c r="I265" s="762"/>
      <c r="J265" s="762"/>
      <c r="K265" s="763"/>
      <c r="L265" s="763"/>
      <c r="M265" s="763"/>
      <c r="N265" s="763"/>
      <c r="O265" s="762"/>
      <c r="P265" s="762"/>
      <c r="Q265" s="762"/>
      <c r="R265" s="762"/>
      <c r="S265" s="762"/>
      <c r="T265" s="762"/>
      <c r="U265" s="762"/>
      <c r="V265" s="762"/>
      <c r="W265" s="762"/>
      <c r="X265" s="762"/>
      <c r="Y265" s="762"/>
      <c r="Z265" s="762"/>
      <c r="AA265" s="762"/>
      <c r="AB265" s="762"/>
      <c r="AC265" s="762"/>
      <c r="AD265" s="762"/>
      <c r="AE265" s="762"/>
      <c r="AF265" s="762"/>
    </row>
    <row r="266" spans="1:32" ht="12.75" customHeight="1">
      <c r="A266" s="762"/>
      <c r="B266" s="762"/>
      <c r="C266" s="763"/>
      <c r="D266" s="763"/>
      <c r="E266" s="764"/>
      <c r="F266" s="763"/>
      <c r="G266" s="762"/>
      <c r="H266" s="762"/>
      <c r="I266" s="762"/>
      <c r="J266" s="762"/>
      <c r="K266" s="763"/>
      <c r="L266" s="763"/>
      <c r="M266" s="763"/>
      <c r="N266" s="763"/>
      <c r="O266" s="762"/>
      <c r="P266" s="762"/>
      <c r="Q266" s="762"/>
      <c r="R266" s="762"/>
      <c r="S266" s="762"/>
      <c r="T266" s="762"/>
      <c r="U266" s="762"/>
      <c r="V266" s="762"/>
      <c r="W266" s="762"/>
      <c r="X266" s="762"/>
      <c r="Y266" s="762"/>
      <c r="Z266" s="762"/>
      <c r="AA266" s="762"/>
      <c r="AB266" s="762"/>
      <c r="AC266" s="762"/>
      <c r="AD266" s="762"/>
      <c r="AE266" s="762"/>
      <c r="AF266" s="762"/>
    </row>
    <row r="267" spans="1:32" ht="12.75" customHeight="1">
      <c r="A267" s="762"/>
      <c r="B267" s="762"/>
      <c r="C267" s="763"/>
      <c r="D267" s="763"/>
      <c r="E267" s="764"/>
      <c r="F267" s="763"/>
      <c r="G267" s="762"/>
      <c r="H267" s="762"/>
      <c r="I267" s="762"/>
      <c r="J267" s="762"/>
      <c r="K267" s="763"/>
      <c r="L267" s="763"/>
      <c r="M267" s="763"/>
      <c r="N267" s="763"/>
      <c r="O267" s="762"/>
      <c r="P267" s="762"/>
      <c r="Q267" s="762"/>
      <c r="R267" s="762"/>
      <c r="S267" s="762"/>
      <c r="T267" s="762"/>
      <c r="U267" s="762"/>
      <c r="V267" s="762"/>
      <c r="W267" s="762"/>
      <c r="X267" s="762"/>
      <c r="Y267" s="762"/>
      <c r="Z267" s="762"/>
      <c r="AA267" s="762"/>
      <c r="AB267" s="762"/>
      <c r="AC267" s="762"/>
      <c r="AD267" s="762"/>
      <c r="AE267" s="762"/>
      <c r="AF267" s="762"/>
    </row>
    <row r="268" spans="1:32" ht="12.75" customHeight="1">
      <c r="A268" s="762"/>
      <c r="B268" s="762"/>
      <c r="C268" s="763"/>
      <c r="D268" s="763"/>
      <c r="E268" s="764"/>
      <c r="F268" s="763"/>
      <c r="G268" s="762"/>
      <c r="H268" s="762"/>
      <c r="I268" s="762"/>
      <c r="J268" s="762"/>
      <c r="K268" s="763"/>
      <c r="L268" s="763"/>
      <c r="M268" s="763"/>
      <c r="N268" s="763"/>
      <c r="O268" s="762"/>
      <c r="P268" s="762"/>
      <c r="Q268" s="762"/>
      <c r="R268" s="762"/>
      <c r="S268" s="762"/>
      <c r="T268" s="762"/>
      <c r="U268" s="762"/>
      <c r="V268" s="762"/>
      <c r="W268" s="762"/>
      <c r="X268" s="762"/>
      <c r="Y268" s="762"/>
      <c r="Z268" s="762"/>
      <c r="AA268" s="762"/>
      <c r="AB268" s="762"/>
      <c r="AC268" s="762"/>
      <c r="AD268" s="762"/>
      <c r="AE268" s="762"/>
      <c r="AF268" s="762"/>
    </row>
    <row r="269" spans="1:32" ht="12.75" customHeight="1">
      <c r="A269" s="762"/>
      <c r="B269" s="762"/>
      <c r="C269" s="763"/>
      <c r="D269" s="763"/>
      <c r="E269" s="764"/>
      <c r="F269" s="763"/>
      <c r="G269" s="762"/>
      <c r="H269" s="762"/>
      <c r="I269" s="762"/>
      <c r="J269" s="762"/>
      <c r="K269" s="763"/>
      <c r="L269" s="763"/>
      <c r="M269" s="763"/>
      <c r="N269" s="763"/>
      <c r="O269" s="762"/>
      <c r="P269" s="762"/>
      <c r="Q269" s="762"/>
      <c r="R269" s="762"/>
      <c r="S269" s="762"/>
      <c r="T269" s="762"/>
      <c r="U269" s="762"/>
      <c r="V269" s="762"/>
      <c r="W269" s="762"/>
      <c r="X269" s="762"/>
      <c r="Y269" s="762"/>
      <c r="Z269" s="762"/>
      <c r="AA269" s="762"/>
      <c r="AB269" s="762"/>
      <c r="AC269" s="762"/>
      <c r="AD269" s="762"/>
      <c r="AE269" s="762"/>
      <c r="AF269" s="762"/>
    </row>
    <row r="270" spans="1:32" ht="12.75" customHeight="1">
      <c r="A270" s="762"/>
      <c r="B270" s="762"/>
      <c r="C270" s="763"/>
      <c r="D270" s="763"/>
      <c r="E270" s="764"/>
      <c r="F270" s="763"/>
      <c r="G270" s="762"/>
      <c r="H270" s="762"/>
      <c r="I270" s="762"/>
      <c r="J270" s="762"/>
      <c r="K270" s="763"/>
      <c r="L270" s="763"/>
      <c r="M270" s="763"/>
      <c r="N270" s="763"/>
      <c r="O270" s="762"/>
      <c r="P270" s="762"/>
      <c r="Q270" s="762"/>
      <c r="R270" s="762"/>
      <c r="S270" s="762"/>
      <c r="T270" s="762"/>
      <c r="U270" s="762"/>
      <c r="V270" s="762"/>
      <c r="W270" s="762"/>
      <c r="X270" s="762"/>
      <c r="Y270" s="762"/>
      <c r="Z270" s="762"/>
      <c r="AA270" s="762"/>
      <c r="AB270" s="762"/>
      <c r="AC270" s="762"/>
      <c r="AD270" s="762"/>
      <c r="AE270" s="762"/>
      <c r="AF270" s="762"/>
    </row>
    <row r="271" spans="1:32" ht="12.75" customHeight="1">
      <c r="A271" s="762"/>
      <c r="B271" s="762"/>
      <c r="C271" s="763"/>
      <c r="D271" s="763"/>
      <c r="E271" s="764"/>
      <c r="F271" s="763"/>
      <c r="G271" s="762"/>
      <c r="H271" s="762"/>
      <c r="I271" s="762"/>
      <c r="J271" s="762"/>
      <c r="K271" s="763"/>
      <c r="L271" s="763"/>
      <c r="M271" s="763"/>
      <c r="N271" s="763"/>
      <c r="O271" s="762"/>
      <c r="P271" s="762"/>
      <c r="Q271" s="762"/>
      <c r="R271" s="762"/>
      <c r="S271" s="762"/>
      <c r="T271" s="762"/>
      <c r="U271" s="762"/>
      <c r="V271" s="762"/>
      <c r="W271" s="762"/>
      <c r="X271" s="762"/>
      <c r="Y271" s="762"/>
      <c r="Z271" s="762"/>
      <c r="AA271" s="762"/>
      <c r="AB271" s="762"/>
      <c r="AC271" s="762"/>
      <c r="AD271" s="762"/>
      <c r="AE271" s="762"/>
      <c r="AF271" s="762"/>
    </row>
    <row r="272" spans="1:32" ht="12.75" customHeight="1">
      <c r="A272" s="762"/>
      <c r="B272" s="762"/>
      <c r="C272" s="763"/>
      <c r="D272" s="763"/>
      <c r="E272" s="764"/>
      <c r="F272" s="763"/>
      <c r="G272" s="762"/>
      <c r="H272" s="762"/>
      <c r="I272" s="762"/>
      <c r="J272" s="762"/>
      <c r="K272" s="763"/>
      <c r="L272" s="763"/>
      <c r="M272" s="763"/>
      <c r="N272" s="763"/>
      <c r="O272" s="762"/>
      <c r="P272" s="762"/>
      <c r="Q272" s="762"/>
      <c r="R272" s="762"/>
      <c r="S272" s="762"/>
      <c r="T272" s="762"/>
      <c r="U272" s="762"/>
      <c r="V272" s="762"/>
      <c r="W272" s="762"/>
      <c r="X272" s="762"/>
      <c r="Y272" s="762"/>
      <c r="Z272" s="762"/>
      <c r="AA272" s="762"/>
      <c r="AB272" s="762"/>
      <c r="AC272" s="762"/>
      <c r="AD272" s="762"/>
      <c r="AE272" s="762"/>
      <c r="AF272" s="762"/>
    </row>
    <row r="273" spans="1:32" ht="12.75" customHeight="1">
      <c r="A273" s="762"/>
      <c r="B273" s="762"/>
      <c r="C273" s="763"/>
      <c r="D273" s="763"/>
      <c r="E273" s="764"/>
      <c r="F273" s="763"/>
      <c r="G273" s="762"/>
      <c r="H273" s="762"/>
      <c r="I273" s="762"/>
      <c r="J273" s="762"/>
      <c r="K273" s="763"/>
      <c r="L273" s="763"/>
      <c r="M273" s="763"/>
      <c r="N273" s="763"/>
      <c r="O273" s="762"/>
      <c r="P273" s="762"/>
      <c r="Q273" s="762"/>
      <c r="R273" s="762"/>
      <c r="S273" s="762"/>
      <c r="T273" s="762"/>
      <c r="U273" s="762"/>
      <c r="V273" s="762"/>
      <c r="W273" s="762"/>
      <c r="X273" s="762"/>
      <c r="Y273" s="762"/>
      <c r="Z273" s="762"/>
      <c r="AA273" s="762"/>
      <c r="AB273" s="762"/>
      <c r="AC273" s="762"/>
      <c r="AD273" s="762"/>
      <c r="AE273" s="762"/>
      <c r="AF273" s="762"/>
    </row>
    <row r="274" spans="1:32" ht="12.75" customHeight="1">
      <c r="A274" s="762"/>
      <c r="B274" s="762"/>
      <c r="C274" s="763"/>
      <c r="D274" s="763"/>
      <c r="E274" s="764"/>
      <c r="F274" s="763"/>
      <c r="G274" s="762"/>
      <c r="H274" s="762"/>
      <c r="I274" s="762"/>
      <c r="J274" s="762"/>
      <c r="K274" s="763"/>
      <c r="L274" s="763"/>
      <c r="M274" s="763"/>
      <c r="N274" s="763"/>
      <c r="O274" s="762"/>
      <c r="P274" s="762"/>
      <c r="Q274" s="762"/>
      <c r="R274" s="762"/>
      <c r="S274" s="762"/>
      <c r="T274" s="762"/>
      <c r="U274" s="762"/>
      <c r="V274" s="762"/>
      <c r="W274" s="762"/>
      <c r="X274" s="762"/>
      <c r="Y274" s="762"/>
      <c r="Z274" s="762"/>
      <c r="AA274" s="762"/>
      <c r="AB274" s="762"/>
      <c r="AC274" s="762"/>
      <c r="AD274" s="762"/>
      <c r="AE274" s="762"/>
      <c r="AF274" s="762"/>
    </row>
    <row r="275" spans="1:32" ht="12.75" customHeight="1">
      <c r="A275" s="762"/>
      <c r="B275" s="762"/>
      <c r="C275" s="763"/>
      <c r="D275" s="763"/>
      <c r="E275" s="764"/>
      <c r="F275" s="763"/>
      <c r="G275" s="762"/>
      <c r="H275" s="762"/>
      <c r="I275" s="762"/>
      <c r="J275" s="762"/>
      <c r="K275" s="763"/>
      <c r="L275" s="763"/>
      <c r="M275" s="763"/>
      <c r="N275" s="763"/>
      <c r="O275" s="762"/>
      <c r="P275" s="762"/>
      <c r="Q275" s="762"/>
      <c r="R275" s="762"/>
      <c r="S275" s="762"/>
      <c r="T275" s="762"/>
      <c r="U275" s="762"/>
      <c r="V275" s="762"/>
      <c r="W275" s="762"/>
      <c r="X275" s="762"/>
      <c r="Y275" s="762"/>
      <c r="Z275" s="762"/>
      <c r="AA275" s="762"/>
      <c r="AB275" s="762"/>
      <c r="AC275" s="762"/>
      <c r="AD275" s="762"/>
      <c r="AE275" s="762"/>
      <c r="AF275" s="762"/>
    </row>
    <row r="276" spans="1:32" ht="12.75" customHeight="1">
      <c r="A276" s="762"/>
      <c r="B276" s="762"/>
      <c r="C276" s="763"/>
      <c r="D276" s="763"/>
      <c r="E276" s="764"/>
      <c r="F276" s="763"/>
      <c r="G276" s="762"/>
      <c r="H276" s="762"/>
      <c r="I276" s="762"/>
      <c r="J276" s="762"/>
      <c r="K276" s="763"/>
      <c r="L276" s="763"/>
      <c r="M276" s="763"/>
      <c r="N276" s="763"/>
      <c r="O276" s="762"/>
      <c r="P276" s="762"/>
      <c r="Q276" s="762"/>
      <c r="R276" s="762"/>
      <c r="S276" s="762"/>
      <c r="T276" s="762"/>
      <c r="U276" s="762"/>
      <c r="V276" s="762"/>
      <c r="W276" s="762"/>
      <c r="X276" s="762"/>
      <c r="Y276" s="762"/>
      <c r="Z276" s="762"/>
      <c r="AA276" s="762"/>
      <c r="AB276" s="762"/>
      <c r="AC276" s="762"/>
      <c r="AD276" s="762"/>
      <c r="AE276" s="762"/>
      <c r="AF276" s="762"/>
    </row>
    <row r="277" spans="1:32" ht="12.75" customHeight="1">
      <c r="A277" s="762"/>
      <c r="B277" s="762"/>
      <c r="C277" s="763"/>
      <c r="D277" s="763"/>
      <c r="E277" s="764"/>
      <c r="F277" s="763"/>
      <c r="G277" s="762"/>
      <c r="H277" s="762"/>
      <c r="I277" s="762"/>
      <c r="J277" s="762"/>
      <c r="K277" s="763"/>
      <c r="L277" s="763"/>
      <c r="M277" s="763"/>
      <c r="N277" s="763"/>
      <c r="O277" s="762"/>
      <c r="P277" s="762"/>
      <c r="Q277" s="762"/>
      <c r="R277" s="762"/>
      <c r="S277" s="762"/>
      <c r="T277" s="762"/>
      <c r="U277" s="762"/>
      <c r="V277" s="762"/>
      <c r="W277" s="762"/>
      <c r="X277" s="762"/>
      <c r="Y277" s="762"/>
      <c r="Z277" s="762"/>
      <c r="AA277" s="762"/>
      <c r="AB277" s="762"/>
      <c r="AC277" s="762"/>
      <c r="AD277" s="762"/>
      <c r="AE277" s="762"/>
      <c r="AF277" s="762"/>
    </row>
    <row r="278" spans="1:32" ht="12.75" customHeight="1">
      <c r="A278" s="762"/>
      <c r="B278" s="762"/>
      <c r="C278" s="763"/>
      <c r="D278" s="763"/>
      <c r="E278" s="764"/>
      <c r="F278" s="763"/>
      <c r="G278" s="762"/>
      <c r="H278" s="762"/>
      <c r="I278" s="762"/>
      <c r="J278" s="762"/>
      <c r="K278" s="763"/>
      <c r="L278" s="763"/>
      <c r="M278" s="763"/>
      <c r="N278" s="763"/>
      <c r="O278" s="762"/>
      <c r="P278" s="762"/>
      <c r="Q278" s="762"/>
      <c r="R278" s="762"/>
      <c r="S278" s="762"/>
      <c r="T278" s="762"/>
      <c r="U278" s="762"/>
      <c r="V278" s="762"/>
      <c r="W278" s="762"/>
      <c r="X278" s="762"/>
      <c r="Y278" s="762"/>
      <c r="Z278" s="762"/>
      <c r="AA278" s="762"/>
      <c r="AB278" s="762"/>
      <c r="AC278" s="762"/>
      <c r="AD278" s="762"/>
      <c r="AE278" s="762"/>
      <c r="AF278" s="762"/>
    </row>
    <row r="279" spans="1:32" ht="12.75" customHeight="1">
      <c r="A279" s="762"/>
      <c r="B279" s="762"/>
      <c r="C279" s="763"/>
      <c r="D279" s="763"/>
      <c r="E279" s="764"/>
      <c r="F279" s="763"/>
      <c r="G279" s="762"/>
      <c r="H279" s="762"/>
      <c r="I279" s="762"/>
      <c r="J279" s="762"/>
      <c r="K279" s="763"/>
      <c r="L279" s="763"/>
      <c r="M279" s="763"/>
      <c r="N279" s="763"/>
      <c r="O279" s="762"/>
      <c r="P279" s="762"/>
      <c r="Q279" s="762"/>
      <c r="R279" s="762"/>
      <c r="S279" s="762"/>
      <c r="T279" s="762"/>
      <c r="U279" s="762"/>
      <c r="V279" s="762"/>
      <c r="W279" s="762"/>
      <c r="X279" s="762"/>
      <c r="Y279" s="762"/>
      <c r="Z279" s="762"/>
      <c r="AA279" s="762"/>
      <c r="AB279" s="762"/>
      <c r="AC279" s="762"/>
      <c r="AD279" s="762"/>
      <c r="AE279" s="762"/>
      <c r="AF279" s="762"/>
    </row>
    <row r="280" spans="1:32" ht="12.75" customHeight="1">
      <c r="A280" s="762"/>
      <c r="B280" s="762"/>
      <c r="C280" s="763"/>
      <c r="D280" s="763"/>
      <c r="E280" s="764"/>
      <c r="F280" s="763"/>
      <c r="G280" s="762"/>
      <c r="H280" s="762"/>
      <c r="I280" s="762"/>
      <c r="J280" s="762"/>
      <c r="K280" s="763"/>
      <c r="L280" s="763"/>
      <c r="M280" s="763"/>
      <c r="N280" s="763"/>
      <c r="O280" s="762"/>
      <c r="P280" s="762"/>
      <c r="Q280" s="762"/>
      <c r="R280" s="762"/>
      <c r="S280" s="762"/>
      <c r="T280" s="762"/>
      <c r="U280" s="762"/>
      <c r="V280" s="762"/>
      <c r="W280" s="762"/>
      <c r="X280" s="762"/>
      <c r="Y280" s="762"/>
      <c r="Z280" s="762"/>
      <c r="AA280" s="762"/>
      <c r="AB280" s="762"/>
      <c r="AC280" s="762"/>
      <c r="AD280" s="762"/>
      <c r="AE280" s="762"/>
      <c r="AF280" s="762"/>
    </row>
    <row r="281" spans="1:32" ht="12.75" customHeight="1">
      <c r="A281" s="762"/>
      <c r="B281" s="762"/>
      <c r="C281" s="763"/>
      <c r="D281" s="763"/>
      <c r="E281" s="764"/>
      <c r="F281" s="763"/>
      <c r="G281" s="762"/>
      <c r="H281" s="762"/>
      <c r="I281" s="762"/>
      <c r="J281" s="762"/>
      <c r="K281" s="763"/>
      <c r="L281" s="763"/>
      <c r="M281" s="763"/>
      <c r="N281" s="763"/>
      <c r="O281" s="762"/>
      <c r="P281" s="762"/>
      <c r="Q281" s="762"/>
      <c r="R281" s="762"/>
      <c r="S281" s="762"/>
      <c r="T281" s="762"/>
      <c r="U281" s="762"/>
      <c r="V281" s="762"/>
      <c r="W281" s="762"/>
      <c r="X281" s="762"/>
      <c r="Y281" s="762"/>
      <c r="Z281" s="762"/>
      <c r="AA281" s="762"/>
      <c r="AB281" s="762"/>
      <c r="AC281" s="762"/>
      <c r="AD281" s="762"/>
      <c r="AE281" s="762"/>
      <c r="AF281" s="762"/>
    </row>
    <row r="282" spans="1:32" ht="12.75" customHeight="1">
      <c r="A282" s="762"/>
      <c r="B282" s="762"/>
      <c r="C282" s="763"/>
      <c r="D282" s="763"/>
      <c r="E282" s="764"/>
      <c r="F282" s="763"/>
      <c r="G282" s="762"/>
      <c r="H282" s="762"/>
      <c r="I282" s="762"/>
      <c r="J282" s="762"/>
      <c r="K282" s="763"/>
      <c r="L282" s="763"/>
      <c r="M282" s="763"/>
      <c r="N282" s="763"/>
      <c r="O282" s="762"/>
      <c r="P282" s="762"/>
      <c r="Q282" s="762"/>
      <c r="R282" s="762"/>
      <c r="S282" s="762"/>
      <c r="T282" s="762"/>
      <c r="U282" s="762"/>
      <c r="V282" s="762"/>
      <c r="W282" s="762"/>
      <c r="X282" s="762"/>
      <c r="Y282" s="762"/>
      <c r="Z282" s="762"/>
      <c r="AA282" s="762"/>
      <c r="AB282" s="762"/>
      <c r="AC282" s="762"/>
      <c r="AD282" s="762"/>
      <c r="AE282" s="762"/>
      <c r="AF282" s="762"/>
    </row>
    <row r="283" spans="1:32" ht="12.75" customHeight="1">
      <c r="A283" s="762"/>
      <c r="B283" s="762"/>
      <c r="C283" s="763"/>
      <c r="D283" s="763"/>
      <c r="E283" s="764"/>
      <c r="F283" s="763"/>
      <c r="G283" s="762"/>
      <c r="H283" s="762"/>
      <c r="I283" s="762"/>
      <c r="J283" s="762"/>
      <c r="K283" s="763"/>
      <c r="L283" s="763"/>
      <c r="M283" s="763"/>
      <c r="N283" s="763"/>
      <c r="O283" s="762"/>
      <c r="P283" s="762"/>
      <c r="Q283" s="762"/>
      <c r="R283" s="762"/>
      <c r="S283" s="762"/>
      <c r="T283" s="762"/>
      <c r="U283" s="762"/>
      <c r="V283" s="762"/>
      <c r="W283" s="762"/>
      <c r="X283" s="762"/>
      <c r="Y283" s="762"/>
      <c r="Z283" s="762"/>
      <c r="AA283" s="762"/>
      <c r="AB283" s="762"/>
      <c r="AC283" s="762"/>
      <c r="AD283" s="762"/>
      <c r="AE283" s="762"/>
      <c r="AF283" s="762"/>
    </row>
    <row r="284" spans="1:32" ht="12.75" customHeight="1">
      <c r="A284" s="762"/>
      <c r="B284" s="762"/>
      <c r="C284" s="763"/>
      <c r="D284" s="763"/>
      <c r="E284" s="764"/>
      <c r="F284" s="763"/>
      <c r="G284" s="762"/>
      <c r="H284" s="762"/>
      <c r="I284" s="762"/>
      <c r="J284" s="762"/>
      <c r="K284" s="763"/>
      <c r="L284" s="763"/>
      <c r="M284" s="763"/>
      <c r="N284" s="763"/>
      <c r="O284" s="762"/>
      <c r="P284" s="762"/>
      <c r="Q284" s="762"/>
      <c r="R284" s="762"/>
      <c r="S284" s="762"/>
      <c r="T284" s="762"/>
      <c r="U284" s="762"/>
      <c r="V284" s="762"/>
      <c r="W284" s="762"/>
      <c r="X284" s="762"/>
      <c r="Y284" s="762"/>
      <c r="Z284" s="762"/>
      <c r="AA284" s="762"/>
      <c r="AB284" s="762"/>
      <c r="AC284" s="762"/>
      <c r="AD284" s="762"/>
      <c r="AE284" s="762"/>
      <c r="AF284" s="762"/>
    </row>
    <row r="285" spans="1:32" ht="12.75" customHeight="1">
      <c r="A285" s="762"/>
      <c r="B285" s="762"/>
      <c r="C285" s="763"/>
      <c r="D285" s="763"/>
      <c r="E285" s="764"/>
      <c r="F285" s="763"/>
      <c r="G285" s="762"/>
      <c r="H285" s="762"/>
      <c r="I285" s="762"/>
      <c r="J285" s="762"/>
      <c r="K285" s="763"/>
      <c r="L285" s="763"/>
      <c r="M285" s="763"/>
      <c r="N285" s="763"/>
      <c r="O285" s="762"/>
      <c r="P285" s="762"/>
      <c r="Q285" s="762"/>
      <c r="R285" s="762"/>
      <c r="S285" s="762"/>
      <c r="T285" s="762"/>
      <c r="U285" s="762"/>
      <c r="V285" s="762"/>
      <c r="W285" s="762"/>
      <c r="X285" s="762"/>
      <c r="Y285" s="762"/>
      <c r="Z285" s="762"/>
      <c r="AA285" s="762"/>
      <c r="AB285" s="762"/>
      <c r="AC285" s="762"/>
      <c r="AD285" s="762"/>
      <c r="AE285" s="762"/>
      <c r="AF285" s="762"/>
    </row>
    <row r="286" spans="1:32" ht="12.75" customHeight="1">
      <c r="A286" s="762"/>
      <c r="B286" s="762"/>
      <c r="C286" s="763"/>
      <c r="D286" s="763"/>
      <c r="E286" s="764"/>
      <c r="F286" s="763"/>
      <c r="G286" s="762"/>
      <c r="H286" s="762"/>
      <c r="I286" s="762"/>
      <c r="J286" s="762"/>
      <c r="K286" s="763"/>
      <c r="L286" s="763"/>
      <c r="M286" s="763"/>
      <c r="N286" s="763"/>
      <c r="O286" s="762"/>
      <c r="P286" s="762"/>
      <c r="Q286" s="762"/>
      <c r="R286" s="762"/>
      <c r="S286" s="762"/>
      <c r="T286" s="762"/>
      <c r="U286" s="762"/>
      <c r="V286" s="762"/>
      <c r="W286" s="762"/>
      <c r="X286" s="762"/>
      <c r="Y286" s="762"/>
      <c r="Z286" s="762"/>
      <c r="AA286" s="762"/>
      <c r="AB286" s="762"/>
      <c r="AC286" s="762"/>
      <c r="AD286" s="762"/>
      <c r="AE286" s="762"/>
      <c r="AF286" s="762"/>
    </row>
    <row r="287" spans="1:32" ht="12.75" customHeight="1">
      <c r="A287" s="762"/>
      <c r="B287" s="762"/>
      <c r="C287" s="763"/>
      <c r="D287" s="763"/>
      <c r="E287" s="764"/>
      <c r="F287" s="763"/>
      <c r="G287" s="762"/>
      <c r="H287" s="762"/>
      <c r="I287" s="762"/>
      <c r="J287" s="762"/>
      <c r="K287" s="763"/>
      <c r="L287" s="763"/>
      <c r="M287" s="763"/>
      <c r="N287" s="763"/>
      <c r="O287" s="762"/>
      <c r="P287" s="762"/>
      <c r="Q287" s="762"/>
      <c r="R287" s="762"/>
      <c r="S287" s="762"/>
      <c r="T287" s="762"/>
      <c r="U287" s="762"/>
      <c r="V287" s="762"/>
      <c r="W287" s="762"/>
      <c r="X287" s="762"/>
      <c r="Y287" s="762"/>
      <c r="Z287" s="762"/>
      <c r="AA287" s="762"/>
      <c r="AB287" s="762"/>
      <c r="AC287" s="762"/>
      <c r="AD287" s="762"/>
      <c r="AE287" s="762"/>
      <c r="AF287" s="762"/>
    </row>
    <row r="288" spans="1:32" ht="12.75" customHeight="1">
      <c r="A288" s="762"/>
      <c r="B288" s="762"/>
      <c r="C288" s="763"/>
      <c r="D288" s="763"/>
      <c r="E288" s="764"/>
      <c r="F288" s="763"/>
      <c r="G288" s="762"/>
      <c r="H288" s="762"/>
      <c r="I288" s="762"/>
      <c r="J288" s="762"/>
      <c r="K288" s="763"/>
      <c r="L288" s="763"/>
      <c r="M288" s="763"/>
      <c r="N288" s="763"/>
      <c r="O288" s="762"/>
      <c r="P288" s="762"/>
      <c r="Q288" s="762"/>
      <c r="R288" s="762"/>
      <c r="S288" s="762"/>
      <c r="T288" s="762"/>
      <c r="U288" s="762"/>
      <c r="V288" s="762"/>
      <c r="W288" s="762"/>
      <c r="X288" s="762"/>
      <c r="Y288" s="762"/>
      <c r="Z288" s="762"/>
      <c r="AA288" s="762"/>
      <c r="AB288" s="762"/>
      <c r="AC288" s="762"/>
      <c r="AD288" s="762"/>
      <c r="AE288" s="762"/>
      <c r="AF288" s="762"/>
    </row>
    <row r="289" spans="1:32" ht="12.75" customHeight="1">
      <c r="A289" s="762"/>
      <c r="B289" s="762"/>
      <c r="C289" s="763"/>
      <c r="D289" s="763"/>
      <c r="E289" s="764"/>
      <c r="F289" s="763"/>
      <c r="G289" s="762"/>
      <c r="H289" s="762"/>
      <c r="I289" s="762"/>
      <c r="J289" s="762"/>
      <c r="K289" s="763"/>
      <c r="L289" s="763"/>
      <c r="M289" s="763"/>
      <c r="N289" s="763"/>
      <c r="O289" s="762"/>
      <c r="P289" s="762"/>
      <c r="Q289" s="762"/>
      <c r="R289" s="762"/>
      <c r="S289" s="762"/>
      <c r="T289" s="762"/>
      <c r="U289" s="762"/>
      <c r="V289" s="762"/>
      <c r="W289" s="762"/>
      <c r="X289" s="762"/>
      <c r="Y289" s="762"/>
      <c r="Z289" s="762"/>
      <c r="AA289" s="762"/>
      <c r="AB289" s="762"/>
      <c r="AC289" s="762"/>
      <c r="AD289" s="762"/>
      <c r="AE289" s="762"/>
      <c r="AF289" s="762"/>
    </row>
    <row r="290" spans="1:32" ht="12.75" customHeight="1">
      <c r="A290" s="762"/>
      <c r="B290" s="762"/>
      <c r="C290" s="763"/>
      <c r="D290" s="763"/>
      <c r="E290" s="764"/>
      <c r="F290" s="763"/>
      <c r="G290" s="762"/>
      <c r="H290" s="762"/>
      <c r="I290" s="762"/>
      <c r="J290" s="762"/>
      <c r="K290" s="763"/>
      <c r="L290" s="763"/>
      <c r="M290" s="763"/>
      <c r="N290" s="763"/>
      <c r="O290" s="762"/>
      <c r="P290" s="762"/>
      <c r="Q290" s="762"/>
      <c r="R290" s="762"/>
      <c r="S290" s="762"/>
      <c r="T290" s="762"/>
      <c r="U290" s="762"/>
      <c r="V290" s="762"/>
      <c r="W290" s="762"/>
      <c r="X290" s="762"/>
      <c r="Y290" s="762"/>
      <c r="Z290" s="762"/>
      <c r="AA290" s="762"/>
      <c r="AB290" s="762"/>
      <c r="AC290" s="762"/>
      <c r="AD290" s="762"/>
      <c r="AE290" s="762"/>
      <c r="AF290" s="762"/>
    </row>
    <row r="291" spans="1:32" ht="12.75" customHeight="1">
      <c r="A291" s="762"/>
      <c r="B291" s="762"/>
      <c r="C291" s="763"/>
      <c r="D291" s="763"/>
      <c r="E291" s="764"/>
      <c r="F291" s="763"/>
      <c r="G291" s="762"/>
      <c r="H291" s="762"/>
      <c r="I291" s="762"/>
      <c r="J291" s="762"/>
      <c r="K291" s="763"/>
      <c r="L291" s="763"/>
      <c r="M291" s="763"/>
      <c r="N291" s="763"/>
      <c r="O291" s="762"/>
      <c r="P291" s="762"/>
      <c r="Q291" s="762"/>
      <c r="R291" s="762"/>
      <c r="S291" s="762"/>
      <c r="T291" s="762"/>
      <c r="U291" s="762"/>
      <c r="V291" s="762"/>
      <c r="W291" s="762"/>
      <c r="X291" s="762"/>
      <c r="Y291" s="762"/>
      <c r="Z291" s="762"/>
      <c r="AA291" s="762"/>
      <c r="AB291" s="762"/>
      <c r="AC291" s="762"/>
      <c r="AD291" s="762"/>
      <c r="AE291" s="762"/>
      <c r="AF291" s="762"/>
    </row>
    <row r="292" spans="1:32" ht="12.75" customHeight="1">
      <c r="A292" s="762"/>
      <c r="B292" s="762"/>
      <c r="C292" s="763"/>
      <c r="D292" s="763"/>
      <c r="E292" s="764"/>
      <c r="F292" s="763"/>
      <c r="G292" s="762"/>
      <c r="H292" s="762"/>
      <c r="I292" s="762"/>
      <c r="J292" s="762"/>
      <c r="K292" s="763"/>
      <c r="L292" s="763"/>
      <c r="M292" s="763"/>
      <c r="N292" s="763"/>
      <c r="O292" s="762"/>
      <c r="P292" s="762"/>
      <c r="Q292" s="762"/>
      <c r="R292" s="762"/>
      <c r="S292" s="762"/>
      <c r="T292" s="762"/>
      <c r="U292" s="762"/>
      <c r="V292" s="762"/>
      <c r="W292" s="762"/>
      <c r="X292" s="762"/>
      <c r="Y292" s="762"/>
      <c r="Z292" s="762"/>
      <c r="AA292" s="762"/>
      <c r="AB292" s="762"/>
      <c r="AC292" s="762"/>
      <c r="AD292" s="762"/>
      <c r="AE292" s="762"/>
      <c r="AF292" s="762"/>
    </row>
    <row r="293" spans="1:32" ht="12.75" customHeight="1">
      <c r="A293" s="762"/>
      <c r="B293" s="762"/>
      <c r="C293" s="763"/>
      <c r="D293" s="763"/>
      <c r="E293" s="764"/>
      <c r="F293" s="763"/>
      <c r="G293" s="762"/>
      <c r="H293" s="762"/>
      <c r="I293" s="762"/>
      <c r="J293" s="762"/>
      <c r="K293" s="763"/>
      <c r="L293" s="763"/>
      <c r="M293" s="763"/>
      <c r="N293" s="763"/>
      <c r="O293" s="762"/>
      <c r="P293" s="762"/>
      <c r="Q293" s="762"/>
      <c r="R293" s="762"/>
      <c r="S293" s="762"/>
      <c r="T293" s="762"/>
      <c r="U293" s="762"/>
      <c r="V293" s="762"/>
      <c r="W293" s="762"/>
      <c r="X293" s="762"/>
      <c r="Y293" s="762"/>
      <c r="Z293" s="762"/>
      <c r="AA293" s="762"/>
      <c r="AB293" s="762"/>
      <c r="AC293" s="762"/>
      <c r="AD293" s="762"/>
      <c r="AE293" s="762"/>
      <c r="AF293" s="762"/>
    </row>
    <row r="294" spans="1:32" ht="12.75" customHeight="1">
      <c r="A294" s="762"/>
      <c r="B294" s="762"/>
      <c r="C294" s="763"/>
      <c r="D294" s="763"/>
      <c r="E294" s="764"/>
      <c r="F294" s="763"/>
      <c r="G294" s="762"/>
      <c r="H294" s="762"/>
      <c r="I294" s="762"/>
      <c r="J294" s="762"/>
      <c r="K294" s="763"/>
      <c r="L294" s="763"/>
      <c r="M294" s="763"/>
      <c r="N294" s="763"/>
      <c r="O294" s="762"/>
      <c r="P294" s="762"/>
      <c r="Q294" s="762"/>
      <c r="R294" s="762"/>
      <c r="S294" s="762"/>
      <c r="T294" s="762"/>
      <c r="U294" s="762"/>
      <c r="V294" s="762"/>
      <c r="W294" s="762"/>
      <c r="X294" s="762"/>
      <c r="Y294" s="762"/>
      <c r="Z294" s="762"/>
      <c r="AA294" s="762"/>
      <c r="AB294" s="762"/>
      <c r="AC294" s="762"/>
      <c r="AD294" s="762"/>
      <c r="AE294" s="762"/>
      <c r="AF294" s="762"/>
    </row>
    <row r="295" spans="1:32" ht="12.75" customHeight="1">
      <c r="A295" s="762"/>
      <c r="B295" s="762"/>
      <c r="C295" s="763"/>
      <c r="D295" s="763"/>
      <c r="E295" s="764"/>
      <c r="F295" s="763"/>
      <c r="G295" s="762"/>
      <c r="H295" s="762"/>
      <c r="I295" s="762"/>
      <c r="J295" s="762"/>
      <c r="K295" s="763"/>
      <c r="L295" s="763"/>
      <c r="M295" s="763"/>
      <c r="N295" s="763"/>
      <c r="O295" s="762"/>
      <c r="P295" s="762"/>
      <c r="Q295" s="762"/>
      <c r="R295" s="762"/>
      <c r="S295" s="762"/>
      <c r="T295" s="762"/>
      <c r="U295" s="762"/>
      <c r="V295" s="762"/>
      <c r="W295" s="762"/>
      <c r="X295" s="762"/>
      <c r="Y295" s="762"/>
      <c r="Z295" s="762"/>
      <c r="AA295" s="762"/>
      <c r="AB295" s="762"/>
      <c r="AC295" s="762"/>
      <c r="AD295" s="762"/>
      <c r="AE295" s="762"/>
      <c r="AF295" s="762"/>
    </row>
    <row r="296" spans="1:32" ht="12.75" customHeight="1">
      <c r="A296" s="762"/>
      <c r="B296" s="762"/>
      <c r="C296" s="763"/>
      <c r="D296" s="763"/>
      <c r="E296" s="764"/>
      <c r="F296" s="763"/>
      <c r="G296" s="762"/>
      <c r="H296" s="762"/>
      <c r="I296" s="762"/>
      <c r="J296" s="762"/>
      <c r="K296" s="763"/>
      <c r="L296" s="763"/>
      <c r="M296" s="763"/>
      <c r="N296" s="763"/>
      <c r="O296" s="762"/>
      <c r="P296" s="762"/>
      <c r="Q296" s="762"/>
      <c r="R296" s="762"/>
      <c r="S296" s="762"/>
      <c r="T296" s="762"/>
      <c r="U296" s="762"/>
      <c r="V296" s="762"/>
      <c r="W296" s="762"/>
      <c r="X296" s="762"/>
      <c r="Y296" s="762"/>
      <c r="Z296" s="762"/>
      <c r="AA296" s="762"/>
      <c r="AB296" s="762"/>
      <c r="AC296" s="762"/>
      <c r="AD296" s="762"/>
      <c r="AE296" s="762"/>
      <c r="AF296" s="762"/>
    </row>
    <row r="297" spans="1:32" ht="12.75" customHeight="1">
      <c r="A297" s="762"/>
      <c r="B297" s="762"/>
      <c r="C297" s="763"/>
      <c r="D297" s="763"/>
      <c r="E297" s="764"/>
      <c r="F297" s="763"/>
      <c r="G297" s="762"/>
      <c r="H297" s="762"/>
      <c r="I297" s="762"/>
      <c r="J297" s="762"/>
      <c r="K297" s="763"/>
      <c r="L297" s="763"/>
      <c r="M297" s="763"/>
      <c r="N297" s="763"/>
      <c r="O297" s="762"/>
      <c r="P297" s="762"/>
      <c r="Q297" s="762"/>
      <c r="R297" s="762"/>
      <c r="S297" s="762"/>
      <c r="T297" s="762"/>
      <c r="U297" s="762"/>
      <c r="V297" s="762"/>
      <c r="W297" s="762"/>
      <c r="X297" s="762"/>
      <c r="Y297" s="762"/>
      <c r="Z297" s="762"/>
      <c r="AA297" s="762"/>
      <c r="AB297" s="762"/>
      <c r="AC297" s="762"/>
      <c r="AD297" s="762"/>
      <c r="AE297" s="762"/>
      <c r="AF297" s="762"/>
    </row>
    <row r="298" spans="1:32" ht="12.75" customHeight="1">
      <c r="A298" s="762"/>
      <c r="B298" s="762"/>
      <c r="C298" s="763"/>
      <c r="D298" s="763"/>
      <c r="E298" s="764"/>
      <c r="F298" s="763"/>
      <c r="G298" s="762"/>
      <c r="H298" s="762"/>
      <c r="I298" s="762"/>
      <c r="J298" s="762"/>
      <c r="K298" s="763"/>
      <c r="L298" s="763"/>
      <c r="M298" s="763"/>
      <c r="N298" s="763"/>
      <c r="O298" s="762"/>
      <c r="P298" s="762"/>
      <c r="Q298" s="762"/>
      <c r="R298" s="762"/>
      <c r="S298" s="762"/>
      <c r="T298" s="762"/>
      <c r="U298" s="762"/>
      <c r="V298" s="762"/>
      <c r="W298" s="762"/>
      <c r="X298" s="762"/>
      <c r="Y298" s="762"/>
      <c r="Z298" s="762"/>
      <c r="AA298" s="762"/>
      <c r="AB298" s="762"/>
      <c r="AC298" s="762"/>
      <c r="AD298" s="762"/>
      <c r="AE298" s="762"/>
      <c r="AF298" s="762"/>
    </row>
    <row r="299" spans="1:32" ht="12.75" customHeight="1">
      <c r="A299" s="762"/>
      <c r="B299" s="762"/>
      <c r="C299" s="763"/>
      <c r="D299" s="763"/>
      <c r="E299" s="764"/>
      <c r="F299" s="763"/>
      <c r="G299" s="762"/>
      <c r="H299" s="762"/>
      <c r="I299" s="762"/>
      <c r="J299" s="762"/>
      <c r="K299" s="763"/>
      <c r="L299" s="763"/>
      <c r="M299" s="763"/>
      <c r="N299" s="763"/>
      <c r="O299" s="762"/>
      <c r="P299" s="762"/>
      <c r="Q299" s="762"/>
      <c r="R299" s="762"/>
      <c r="S299" s="762"/>
      <c r="T299" s="762"/>
      <c r="U299" s="762"/>
      <c r="V299" s="762"/>
      <c r="W299" s="762"/>
      <c r="X299" s="762"/>
      <c r="Y299" s="762"/>
      <c r="Z299" s="762"/>
      <c r="AA299" s="762"/>
      <c r="AB299" s="762"/>
      <c r="AC299" s="762"/>
      <c r="AD299" s="762"/>
      <c r="AE299" s="762"/>
      <c r="AF299" s="762"/>
    </row>
    <row r="300" spans="1:32" ht="12.75" customHeight="1">
      <c r="A300" s="762"/>
      <c r="B300" s="762"/>
      <c r="C300" s="763"/>
      <c r="D300" s="763"/>
      <c r="E300" s="764"/>
      <c r="F300" s="763"/>
      <c r="G300" s="762"/>
      <c r="H300" s="762"/>
      <c r="I300" s="762"/>
      <c r="J300" s="762"/>
      <c r="K300" s="763"/>
      <c r="L300" s="763"/>
      <c r="M300" s="763"/>
      <c r="N300" s="763"/>
      <c r="O300" s="762"/>
      <c r="P300" s="762"/>
      <c r="Q300" s="762"/>
      <c r="R300" s="762"/>
      <c r="S300" s="762"/>
      <c r="T300" s="762"/>
      <c r="U300" s="762"/>
      <c r="V300" s="762"/>
      <c r="W300" s="762"/>
      <c r="X300" s="762"/>
      <c r="Y300" s="762"/>
      <c r="Z300" s="762"/>
      <c r="AA300" s="762"/>
      <c r="AB300" s="762"/>
      <c r="AC300" s="762"/>
      <c r="AD300" s="762"/>
      <c r="AE300" s="762"/>
      <c r="AF300" s="762"/>
    </row>
    <row r="301" spans="1:32" ht="12.75" customHeight="1">
      <c r="A301" s="762"/>
      <c r="B301" s="762"/>
      <c r="C301" s="763"/>
      <c r="D301" s="763"/>
      <c r="E301" s="764"/>
      <c r="F301" s="763"/>
      <c r="G301" s="762"/>
      <c r="H301" s="762"/>
      <c r="I301" s="762"/>
      <c r="J301" s="762"/>
      <c r="K301" s="763"/>
      <c r="L301" s="763"/>
      <c r="M301" s="763"/>
      <c r="N301" s="763"/>
      <c r="O301" s="762"/>
      <c r="P301" s="762"/>
      <c r="Q301" s="762"/>
      <c r="R301" s="762"/>
      <c r="S301" s="762"/>
      <c r="T301" s="762"/>
      <c r="U301" s="762"/>
      <c r="V301" s="762"/>
      <c r="W301" s="762"/>
      <c r="X301" s="762"/>
      <c r="Y301" s="762"/>
      <c r="Z301" s="762"/>
      <c r="AA301" s="762"/>
      <c r="AB301" s="762"/>
      <c r="AC301" s="762"/>
      <c r="AD301" s="762"/>
      <c r="AE301" s="762"/>
      <c r="AF301" s="762"/>
    </row>
    <row r="302" spans="1:32" ht="12.75" customHeight="1">
      <c r="A302" s="762"/>
      <c r="B302" s="762"/>
      <c r="C302" s="763"/>
      <c r="D302" s="763"/>
      <c r="E302" s="764"/>
      <c r="F302" s="763"/>
      <c r="G302" s="762"/>
      <c r="H302" s="762"/>
      <c r="I302" s="762"/>
      <c r="J302" s="762"/>
      <c r="K302" s="763"/>
      <c r="L302" s="763"/>
      <c r="M302" s="763"/>
      <c r="N302" s="763"/>
      <c r="O302" s="762"/>
      <c r="P302" s="762"/>
      <c r="Q302" s="762"/>
      <c r="R302" s="762"/>
      <c r="S302" s="762"/>
      <c r="T302" s="762"/>
      <c r="U302" s="762"/>
      <c r="V302" s="762"/>
      <c r="W302" s="762"/>
      <c r="X302" s="762"/>
      <c r="Y302" s="762"/>
      <c r="Z302" s="762"/>
      <c r="AA302" s="762"/>
      <c r="AB302" s="762"/>
      <c r="AC302" s="762"/>
      <c r="AD302" s="762"/>
      <c r="AE302" s="762"/>
      <c r="AF302" s="762"/>
    </row>
    <row r="303" spans="1:32" ht="12.75" customHeight="1">
      <c r="A303" s="762"/>
      <c r="B303" s="762"/>
      <c r="C303" s="763"/>
      <c r="D303" s="763"/>
      <c r="E303" s="764"/>
      <c r="F303" s="763"/>
      <c r="G303" s="762"/>
      <c r="H303" s="762"/>
      <c r="I303" s="762"/>
      <c r="J303" s="762"/>
      <c r="K303" s="763"/>
      <c r="L303" s="763"/>
      <c r="M303" s="763"/>
      <c r="N303" s="763"/>
      <c r="O303" s="762"/>
      <c r="P303" s="762"/>
      <c r="Q303" s="762"/>
      <c r="R303" s="762"/>
      <c r="S303" s="762"/>
      <c r="T303" s="762"/>
      <c r="U303" s="762"/>
      <c r="V303" s="762"/>
      <c r="W303" s="762"/>
      <c r="X303" s="762"/>
      <c r="Y303" s="762"/>
      <c r="Z303" s="762"/>
      <c r="AA303" s="762"/>
      <c r="AB303" s="762"/>
      <c r="AC303" s="762"/>
      <c r="AD303" s="762"/>
      <c r="AE303" s="762"/>
      <c r="AF303" s="762"/>
    </row>
    <row r="304" spans="1:32" ht="12.75" customHeight="1">
      <c r="A304" s="762"/>
      <c r="B304" s="762"/>
      <c r="C304" s="763"/>
      <c r="D304" s="763"/>
      <c r="E304" s="764"/>
      <c r="F304" s="763"/>
      <c r="G304" s="762"/>
      <c r="H304" s="762"/>
      <c r="I304" s="762"/>
      <c r="J304" s="762"/>
      <c r="K304" s="763"/>
      <c r="L304" s="763"/>
      <c r="M304" s="763"/>
      <c r="N304" s="763"/>
      <c r="O304" s="762"/>
      <c r="P304" s="762"/>
      <c r="Q304" s="762"/>
      <c r="R304" s="762"/>
      <c r="S304" s="762"/>
      <c r="T304" s="762"/>
      <c r="U304" s="762"/>
      <c r="V304" s="762"/>
      <c r="W304" s="762"/>
      <c r="X304" s="762"/>
      <c r="Y304" s="762"/>
      <c r="Z304" s="762"/>
      <c r="AA304" s="762"/>
      <c r="AB304" s="762"/>
      <c r="AC304" s="762"/>
      <c r="AD304" s="762"/>
      <c r="AE304" s="762"/>
      <c r="AF304" s="762"/>
    </row>
    <row r="305" spans="1:32" ht="12.75" customHeight="1">
      <c r="A305" s="762"/>
      <c r="B305" s="762"/>
      <c r="C305" s="763"/>
      <c r="D305" s="763"/>
      <c r="E305" s="764"/>
      <c r="F305" s="763"/>
      <c r="G305" s="762"/>
      <c r="H305" s="762"/>
      <c r="I305" s="762"/>
      <c r="J305" s="762"/>
      <c r="K305" s="763"/>
      <c r="L305" s="763"/>
      <c r="M305" s="763"/>
      <c r="N305" s="763"/>
      <c r="O305" s="762"/>
      <c r="P305" s="762"/>
      <c r="Q305" s="762"/>
      <c r="R305" s="762"/>
      <c r="S305" s="762"/>
      <c r="T305" s="762"/>
      <c r="U305" s="762"/>
      <c r="V305" s="762"/>
      <c r="W305" s="762"/>
      <c r="X305" s="762"/>
      <c r="Y305" s="762"/>
      <c r="Z305" s="762"/>
      <c r="AA305" s="762"/>
      <c r="AB305" s="762"/>
      <c r="AC305" s="762"/>
      <c r="AD305" s="762"/>
      <c r="AE305" s="762"/>
      <c r="AF305" s="762"/>
    </row>
    <row r="306" spans="1:32" ht="12.75" customHeight="1">
      <c r="A306" s="762"/>
      <c r="B306" s="762"/>
      <c r="C306" s="763"/>
      <c r="D306" s="763"/>
      <c r="E306" s="764"/>
      <c r="F306" s="763"/>
      <c r="G306" s="762"/>
      <c r="H306" s="762"/>
      <c r="I306" s="762"/>
      <c r="J306" s="762"/>
      <c r="K306" s="763"/>
      <c r="L306" s="763"/>
      <c r="M306" s="763"/>
      <c r="N306" s="763"/>
      <c r="O306" s="762"/>
      <c r="P306" s="762"/>
      <c r="Q306" s="762"/>
      <c r="R306" s="762"/>
      <c r="S306" s="762"/>
      <c r="T306" s="762"/>
      <c r="U306" s="762"/>
      <c r="V306" s="762"/>
      <c r="W306" s="762"/>
      <c r="X306" s="762"/>
      <c r="Y306" s="762"/>
      <c r="Z306" s="762"/>
      <c r="AA306" s="762"/>
      <c r="AB306" s="762"/>
      <c r="AC306" s="762"/>
      <c r="AD306" s="762"/>
      <c r="AE306" s="762"/>
      <c r="AF306" s="762"/>
    </row>
    <row r="307" spans="1:32" ht="12.75" customHeight="1">
      <c r="A307" s="762"/>
      <c r="B307" s="762"/>
      <c r="C307" s="763"/>
      <c r="D307" s="763"/>
      <c r="E307" s="764"/>
      <c r="F307" s="763"/>
      <c r="G307" s="762"/>
      <c r="H307" s="762"/>
      <c r="I307" s="762"/>
      <c r="J307" s="762"/>
      <c r="K307" s="763"/>
      <c r="L307" s="763"/>
      <c r="M307" s="763"/>
      <c r="N307" s="763"/>
      <c r="O307" s="762"/>
      <c r="P307" s="762"/>
      <c r="Q307" s="762"/>
      <c r="R307" s="762"/>
      <c r="S307" s="762"/>
      <c r="T307" s="762"/>
      <c r="U307" s="762"/>
      <c r="V307" s="762"/>
      <c r="W307" s="762"/>
      <c r="X307" s="762"/>
      <c r="Y307" s="762"/>
      <c r="Z307" s="762"/>
      <c r="AA307" s="762"/>
      <c r="AB307" s="762"/>
      <c r="AC307" s="762"/>
      <c r="AD307" s="762"/>
      <c r="AE307" s="762"/>
      <c r="AF307" s="762"/>
    </row>
    <row r="308" spans="1:32" ht="12.75" customHeight="1">
      <c r="A308" s="762"/>
      <c r="B308" s="762"/>
      <c r="C308" s="763"/>
      <c r="D308" s="763"/>
      <c r="E308" s="764"/>
      <c r="F308" s="763"/>
      <c r="G308" s="762"/>
      <c r="H308" s="762"/>
      <c r="I308" s="762"/>
      <c r="J308" s="762"/>
      <c r="K308" s="763"/>
      <c r="L308" s="763"/>
      <c r="M308" s="763"/>
      <c r="N308" s="763"/>
      <c r="O308" s="762"/>
      <c r="P308" s="762"/>
      <c r="Q308" s="762"/>
      <c r="R308" s="762"/>
      <c r="S308" s="762"/>
      <c r="T308" s="762"/>
      <c r="U308" s="762"/>
      <c r="V308" s="762"/>
      <c r="W308" s="762"/>
      <c r="X308" s="762"/>
      <c r="Y308" s="762"/>
      <c r="Z308" s="762"/>
      <c r="AA308" s="762"/>
      <c r="AB308" s="762"/>
      <c r="AC308" s="762"/>
      <c r="AD308" s="762"/>
      <c r="AE308" s="762"/>
      <c r="AF308" s="762"/>
    </row>
    <row r="309" spans="1:32" ht="12.75" customHeight="1">
      <c r="A309" s="762"/>
      <c r="B309" s="762"/>
      <c r="C309" s="763"/>
      <c r="D309" s="763"/>
      <c r="E309" s="764"/>
      <c r="F309" s="763"/>
      <c r="G309" s="762"/>
      <c r="H309" s="762"/>
      <c r="I309" s="762"/>
      <c r="J309" s="762"/>
      <c r="K309" s="763"/>
      <c r="L309" s="763"/>
      <c r="M309" s="763"/>
      <c r="N309" s="763"/>
      <c r="O309" s="762"/>
      <c r="P309" s="762"/>
      <c r="Q309" s="762"/>
      <c r="R309" s="762"/>
      <c r="S309" s="762"/>
      <c r="T309" s="762"/>
      <c r="U309" s="762"/>
      <c r="V309" s="762"/>
      <c r="W309" s="762"/>
      <c r="X309" s="762"/>
      <c r="Y309" s="762"/>
      <c r="Z309" s="762"/>
      <c r="AA309" s="762"/>
      <c r="AB309" s="762"/>
      <c r="AC309" s="762"/>
      <c r="AD309" s="762"/>
      <c r="AE309" s="762"/>
      <c r="AF309" s="762"/>
    </row>
    <row r="310" spans="1:32" ht="12.75" customHeight="1">
      <c r="A310" s="762"/>
      <c r="B310" s="762"/>
      <c r="C310" s="763"/>
      <c r="D310" s="763"/>
      <c r="E310" s="764"/>
      <c r="F310" s="763"/>
      <c r="G310" s="762"/>
      <c r="H310" s="762"/>
      <c r="I310" s="762"/>
      <c r="J310" s="762"/>
      <c r="K310" s="763"/>
      <c r="L310" s="763"/>
      <c r="M310" s="763"/>
      <c r="N310" s="763"/>
      <c r="O310" s="762"/>
      <c r="P310" s="762"/>
      <c r="Q310" s="762"/>
      <c r="R310" s="762"/>
      <c r="S310" s="762"/>
      <c r="T310" s="762"/>
      <c r="U310" s="762"/>
      <c r="V310" s="762"/>
      <c r="W310" s="762"/>
      <c r="X310" s="762"/>
      <c r="Y310" s="762"/>
      <c r="Z310" s="762"/>
      <c r="AA310" s="762"/>
      <c r="AB310" s="762"/>
      <c r="AC310" s="762"/>
      <c r="AD310" s="762"/>
      <c r="AE310" s="762"/>
      <c r="AF310" s="762"/>
    </row>
    <row r="311" spans="1:32" ht="12.75" customHeight="1">
      <c r="A311" s="762"/>
      <c r="B311" s="762"/>
      <c r="C311" s="763"/>
      <c r="D311" s="763"/>
      <c r="E311" s="764"/>
      <c r="F311" s="763"/>
      <c r="G311" s="762"/>
      <c r="H311" s="762"/>
      <c r="I311" s="762"/>
      <c r="J311" s="762"/>
      <c r="K311" s="763"/>
      <c r="L311" s="763"/>
      <c r="M311" s="763"/>
      <c r="N311" s="763"/>
      <c r="O311" s="762"/>
      <c r="P311" s="762"/>
      <c r="Q311" s="762"/>
      <c r="R311" s="762"/>
      <c r="S311" s="762"/>
      <c r="T311" s="762"/>
      <c r="U311" s="762"/>
      <c r="V311" s="762"/>
      <c r="W311" s="762"/>
      <c r="X311" s="762"/>
      <c r="Y311" s="762"/>
      <c r="Z311" s="762"/>
      <c r="AA311" s="762"/>
      <c r="AB311" s="762"/>
      <c r="AC311" s="762"/>
      <c r="AD311" s="762"/>
      <c r="AE311" s="762"/>
      <c r="AF311" s="762"/>
    </row>
    <row r="312" spans="1:32" ht="12.75" customHeight="1">
      <c r="A312" s="762"/>
      <c r="B312" s="762"/>
      <c r="C312" s="763"/>
      <c r="D312" s="763"/>
      <c r="E312" s="764"/>
      <c r="F312" s="763"/>
      <c r="G312" s="762"/>
      <c r="H312" s="762"/>
      <c r="I312" s="762"/>
      <c r="J312" s="762"/>
      <c r="K312" s="763"/>
      <c r="L312" s="763"/>
      <c r="M312" s="763"/>
      <c r="N312" s="763"/>
      <c r="O312" s="762"/>
      <c r="P312" s="762"/>
      <c r="Q312" s="762"/>
      <c r="R312" s="762"/>
      <c r="S312" s="762"/>
      <c r="T312" s="762"/>
      <c r="U312" s="762"/>
      <c r="V312" s="762"/>
      <c r="W312" s="762"/>
      <c r="X312" s="762"/>
      <c r="Y312" s="762"/>
      <c r="Z312" s="762"/>
      <c r="AA312" s="762"/>
      <c r="AB312" s="762"/>
      <c r="AC312" s="762"/>
      <c r="AD312" s="762"/>
      <c r="AE312" s="762"/>
      <c r="AF312" s="762"/>
    </row>
    <row r="313" spans="1:32" ht="12.75" customHeight="1">
      <c r="A313" s="762"/>
      <c r="B313" s="762"/>
      <c r="C313" s="763"/>
      <c r="D313" s="763"/>
      <c r="E313" s="764"/>
      <c r="F313" s="763"/>
      <c r="G313" s="762"/>
      <c r="H313" s="762"/>
      <c r="I313" s="762"/>
      <c r="J313" s="762"/>
      <c r="K313" s="763"/>
      <c r="L313" s="763"/>
      <c r="M313" s="763"/>
      <c r="N313" s="763"/>
      <c r="O313" s="762"/>
      <c r="P313" s="762"/>
      <c r="Q313" s="762"/>
      <c r="R313" s="762"/>
      <c r="S313" s="762"/>
      <c r="T313" s="762"/>
      <c r="U313" s="762"/>
      <c r="V313" s="762"/>
      <c r="W313" s="762"/>
      <c r="X313" s="762"/>
      <c r="Y313" s="762"/>
      <c r="Z313" s="762"/>
      <c r="AA313" s="762"/>
      <c r="AB313" s="762"/>
      <c r="AC313" s="762"/>
      <c r="AD313" s="762"/>
      <c r="AE313" s="762"/>
      <c r="AF313" s="762"/>
    </row>
    <row r="314" spans="1:32" ht="12.75" customHeight="1">
      <c r="A314" s="762"/>
      <c r="B314" s="762"/>
      <c r="C314" s="763"/>
      <c r="D314" s="763"/>
      <c r="E314" s="764"/>
      <c r="F314" s="763"/>
      <c r="G314" s="762"/>
      <c r="H314" s="762"/>
      <c r="I314" s="762"/>
      <c r="J314" s="762"/>
      <c r="K314" s="763"/>
      <c r="L314" s="763"/>
      <c r="M314" s="763"/>
      <c r="N314" s="763"/>
      <c r="O314" s="762"/>
      <c r="P314" s="762"/>
      <c r="Q314" s="762"/>
      <c r="R314" s="762"/>
      <c r="S314" s="762"/>
      <c r="T314" s="762"/>
      <c r="U314" s="762"/>
      <c r="V314" s="762"/>
      <c r="W314" s="762"/>
      <c r="X314" s="762"/>
      <c r="Y314" s="762"/>
      <c r="Z314" s="762"/>
      <c r="AA314" s="762"/>
      <c r="AB314" s="762"/>
      <c r="AC314" s="762"/>
      <c r="AD314" s="762"/>
      <c r="AE314" s="762"/>
      <c r="AF314" s="762"/>
    </row>
    <row r="315" spans="1:32" ht="12.75" customHeight="1">
      <c r="A315" s="762"/>
      <c r="B315" s="762"/>
      <c r="C315" s="763"/>
      <c r="D315" s="763"/>
      <c r="E315" s="764"/>
      <c r="F315" s="763"/>
      <c r="G315" s="762"/>
      <c r="H315" s="762"/>
      <c r="I315" s="762"/>
      <c r="J315" s="762"/>
      <c r="K315" s="763"/>
      <c r="L315" s="763"/>
      <c r="M315" s="763"/>
      <c r="N315" s="763"/>
      <c r="O315" s="762"/>
      <c r="P315" s="762"/>
      <c r="Q315" s="762"/>
      <c r="R315" s="762"/>
      <c r="S315" s="762"/>
      <c r="T315" s="762"/>
      <c r="U315" s="762"/>
      <c r="V315" s="762"/>
      <c r="W315" s="762"/>
      <c r="X315" s="762"/>
      <c r="Y315" s="762"/>
      <c r="Z315" s="762"/>
      <c r="AA315" s="762"/>
      <c r="AB315" s="762"/>
      <c r="AC315" s="762"/>
      <c r="AD315" s="762"/>
      <c r="AE315" s="762"/>
      <c r="AF315" s="762"/>
    </row>
    <row r="316" spans="1:32" ht="12.75" customHeight="1">
      <c r="A316" s="762"/>
      <c r="B316" s="762"/>
      <c r="C316" s="763"/>
      <c r="D316" s="763"/>
      <c r="E316" s="764"/>
      <c r="F316" s="763"/>
      <c r="G316" s="762"/>
      <c r="H316" s="762"/>
      <c r="I316" s="762"/>
      <c r="J316" s="762"/>
      <c r="K316" s="763"/>
      <c r="L316" s="763"/>
      <c r="M316" s="763"/>
      <c r="N316" s="763"/>
      <c r="O316" s="762"/>
      <c r="P316" s="762"/>
      <c r="Q316" s="762"/>
      <c r="R316" s="762"/>
      <c r="S316" s="762"/>
      <c r="T316" s="762"/>
      <c r="U316" s="762"/>
      <c r="V316" s="762"/>
      <c r="W316" s="762"/>
      <c r="X316" s="762"/>
      <c r="Y316" s="762"/>
      <c r="Z316" s="762"/>
      <c r="AA316" s="762"/>
      <c r="AB316" s="762"/>
      <c r="AC316" s="762"/>
      <c r="AD316" s="762"/>
      <c r="AE316" s="762"/>
      <c r="AF316" s="762"/>
    </row>
    <row r="317" spans="1:32" ht="12.75" customHeight="1">
      <c r="A317" s="762"/>
      <c r="B317" s="762"/>
      <c r="C317" s="763"/>
      <c r="D317" s="763"/>
      <c r="E317" s="764"/>
      <c r="F317" s="763"/>
      <c r="G317" s="762"/>
      <c r="H317" s="762"/>
      <c r="I317" s="762"/>
      <c r="J317" s="762"/>
      <c r="K317" s="763"/>
      <c r="L317" s="763"/>
      <c r="M317" s="763"/>
      <c r="N317" s="763"/>
      <c r="O317" s="762"/>
      <c r="P317" s="762"/>
      <c r="Q317" s="762"/>
      <c r="R317" s="762"/>
      <c r="S317" s="762"/>
      <c r="T317" s="762"/>
      <c r="U317" s="762"/>
      <c r="V317" s="762"/>
      <c r="W317" s="762"/>
      <c r="X317" s="762"/>
      <c r="Y317" s="762"/>
      <c r="Z317" s="762"/>
      <c r="AA317" s="762"/>
      <c r="AB317" s="762"/>
      <c r="AC317" s="762"/>
      <c r="AD317" s="762"/>
      <c r="AE317" s="762"/>
      <c r="AF317" s="762"/>
    </row>
    <row r="318" spans="1:32" ht="12.75" customHeight="1">
      <c r="A318" s="762"/>
      <c r="B318" s="762"/>
      <c r="C318" s="763"/>
      <c r="D318" s="763"/>
      <c r="E318" s="764"/>
      <c r="F318" s="763"/>
      <c r="G318" s="762"/>
      <c r="H318" s="762"/>
      <c r="I318" s="762"/>
      <c r="J318" s="762"/>
      <c r="K318" s="763"/>
      <c r="L318" s="763"/>
      <c r="M318" s="763"/>
      <c r="N318" s="763"/>
      <c r="O318" s="762"/>
      <c r="P318" s="762"/>
      <c r="Q318" s="762"/>
      <c r="R318" s="762"/>
      <c r="S318" s="762"/>
      <c r="T318" s="762"/>
      <c r="U318" s="762"/>
      <c r="V318" s="762"/>
      <c r="W318" s="762"/>
      <c r="X318" s="762"/>
      <c r="Y318" s="762"/>
      <c r="Z318" s="762"/>
      <c r="AA318" s="762"/>
      <c r="AB318" s="762"/>
      <c r="AC318" s="762"/>
      <c r="AD318" s="762"/>
      <c r="AE318" s="762"/>
      <c r="AF318" s="762"/>
    </row>
    <row r="319" spans="1:32" ht="12.75" customHeight="1">
      <c r="A319" s="762"/>
      <c r="B319" s="762"/>
      <c r="C319" s="763"/>
      <c r="D319" s="763"/>
      <c r="E319" s="764"/>
      <c r="F319" s="763"/>
      <c r="G319" s="762"/>
      <c r="H319" s="762"/>
      <c r="I319" s="762"/>
      <c r="J319" s="762"/>
      <c r="K319" s="763"/>
      <c r="L319" s="763"/>
      <c r="M319" s="763"/>
      <c r="N319" s="763"/>
      <c r="O319" s="762"/>
      <c r="P319" s="762"/>
      <c r="Q319" s="762"/>
      <c r="R319" s="762"/>
      <c r="S319" s="762"/>
      <c r="T319" s="762"/>
      <c r="U319" s="762"/>
      <c r="V319" s="762"/>
      <c r="W319" s="762"/>
      <c r="X319" s="762"/>
      <c r="Y319" s="762"/>
      <c r="Z319" s="762"/>
      <c r="AA319" s="762"/>
      <c r="AB319" s="762"/>
      <c r="AC319" s="762"/>
      <c r="AD319" s="762"/>
      <c r="AE319" s="762"/>
      <c r="AF319" s="762"/>
    </row>
    <row r="320" spans="1:32" ht="12.75" customHeight="1">
      <c r="A320" s="762"/>
      <c r="B320" s="762"/>
      <c r="C320" s="763"/>
      <c r="D320" s="763"/>
      <c r="E320" s="764"/>
      <c r="F320" s="763"/>
      <c r="G320" s="762"/>
      <c r="H320" s="762"/>
      <c r="I320" s="762"/>
      <c r="J320" s="762"/>
      <c r="K320" s="763"/>
      <c r="L320" s="763"/>
      <c r="M320" s="763"/>
      <c r="N320" s="763"/>
      <c r="O320" s="762"/>
      <c r="P320" s="762"/>
      <c r="Q320" s="762"/>
      <c r="R320" s="762"/>
      <c r="S320" s="762"/>
      <c r="T320" s="762"/>
      <c r="U320" s="762"/>
      <c r="V320" s="762"/>
      <c r="W320" s="762"/>
      <c r="X320" s="762"/>
      <c r="Y320" s="762"/>
      <c r="Z320" s="762"/>
      <c r="AA320" s="762"/>
      <c r="AB320" s="762"/>
      <c r="AC320" s="762"/>
      <c r="AD320" s="762"/>
      <c r="AE320" s="762"/>
      <c r="AF320" s="762"/>
    </row>
    <row r="321" spans="1:32" ht="12.75" customHeight="1">
      <c r="A321" s="762"/>
      <c r="B321" s="762"/>
      <c r="C321" s="763"/>
      <c r="D321" s="763"/>
      <c r="E321" s="764"/>
      <c r="F321" s="763"/>
      <c r="G321" s="762"/>
      <c r="H321" s="762"/>
      <c r="I321" s="762"/>
      <c r="J321" s="762"/>
      <c r="K321" s="763"/>
      <c r="L321" s="763"/>
      <c r="M321" s="763"/>
      <c r="N321" s="763"/>
      <c r="O321" s="762"/>
      <c r="P321" s="762"/>
      <c r="Q321" s="762"/>
      <c r="R321" s="762"/>
      <c r="S321" s="762"/>
      <c r="T321" s="762"/>
      <c r="U321" s="762"/>
      <c r="V321" s="762"/>
      <c r="W321" s="762"/>
      <c r="X321" s="762"/>
      <c r="Y321" s="762"/>
      <c r="Z321" s="762"/>
      <c r="AA321" s="762"/>
      <c r="AB321" s="762"/>
      <c r="AC321" s="762"/>
      <c r="AD321" s="762"/>
      <c r="AE321" s="762"/>
      <c r="AF321" s="762"/>
    </row>
    <row r="322" spans="1:32" ht="12.75" customHeight="1">
      <c r="A322" s="762"/>
      <c r="B322" s="762"/>
      <c r="C322" s="763"/>
      <c r="D322" s="763"/>
      <c r="E322" s="764"/>
      <c r="F322" s="763"/>
      <c r="G322" s="762"/>
      <c r="H322" s="762"/>
      <c r="I322" s="762"/>
      <c r="J322" s="762"/>
      <c r="K322" s="763"/>
      <c r="L322" s="763"/>
      <c r="M322" s="763"/>
      <c r="N322" s="763"/>
      <c r="O322" s="762"/>
      <c r="P322" s="762"/>
      <c r="Q322" s="762"/>
      <c r="R322" s="762"/>
      <c r="S322" s="762"/>
      <c r="T322" s="762"/>
      <c r="U322" s="762"/>
      <c r="V322" s="762"/>
      <c r="W322" s="762"/>
      <c r="X322" s="762"/>
      <c r="Y322" s="762"/>
      <c r="Z322" s="762"/>
      <c r="AA322" s="762"/>
      <c r="AB322" s="762"/>
      <c r="AC322" s="762"/>
      <c r="AD322" s="762"/>
      <c r="AE322" s="762"/>
      <c r="AF322" s="762"/>
    </row>
    <row r="323" spans="1:32" ht="12.75" customHeight="1">
      <c r="A323" s="762"/>
      <c r="B323" s="762"/>
      <c r="C323" s="763"/>
      <c r="D323" s="763"/>
      <c r="E323" s="764"/>
      <c r="F323" s="763"/>
      <c r="G323" s="762"/>
      <c r="H323" s="762"/>
      <c r="I323" s="762"/>
      <c r="J323" s="762"/>
      <c r="K323" s="763"/>
      <c r="L323" s="763"/>
      <c r="M323" s="763"/>
      <c r="N323" s="763"/>
      <c r="O323" s="762"/>
      <c r="P323" s="762"/>
      <c r="Q323" s="762"/>
      <c r="R323" s="762"/>
      <c r="S323" s="762"/>
      <c r="T323" s="762"/>
      <c r="U323" s="762"/>
      <c r="V323" s="762"/>
      <c r="W323" s="762"/>
      <c r="X323" s="762"/>
      <c r="Y323" s="762"/>
      <c r="Z323" s="762"/>
      <c r="AA323" s="762"/>
      <c r="AB323" s="762"/>
      <c r="AC323" s="762"/>
      <c r="AD323" s="762"/>
      <c r="AE323" s="762"/>
      <c r="AF323" s="762"/>
    </row>
    <row r="324" spans="1:32" ht="12.75" customHeight="1">
      <c r="A324" s="762"/>
      <c r="B324" s="762"/>
      <c r="C324" s="763"/>
      <c r="D324" s="763"/>
      <c r="E324" s="764"/>
      <c r="F324" s="763"/>
      <c r="G324" s="762"/>
      <c r="H324" s="762"/>
      <c r="I324" s="762"/>
      <c r="J324" s="762"/>
      <c r="K324" s="763"/>
      <c r="L324" s="763"/>
      <c r="M324" s="763"/>
      <c r="N324" s="763"/>
      <c r="O324" s="762"/>
      <c r="P324" s="762"/>
      <c r="Q324" s="762"/>
      <c r="R324" s="762"/>
      <c r="S324" s="762"/>
      <c r="T324" s="762"/>
      <c r="U324" s="762"/>
      <c r="V324" s="762"/>
      <c r="W324" s="762"/>
      <c r="X324" s="762"/>
      <c r="Y324" s="762"/>
      <c r="Z324" s="762"/>
      <c r="AA324" s="762"/>
      <c r="AB324" s="762"/>
      <c r="AC324" s="762"/>
      <c r="AD324" s="762"/>
      <c r="AE324" s="762"/>
      <c r="AF324" s="762"/>
    </row>
    <row r="325" spans="1:32" ht="12.75" customHeight="1">
      <c r="A325" s="762"/>
      <c r="B325" s="762"/>
      <c r="C325" s="763"/>
      <c r="D325" s="763"/>
      <c r="E325" s="764"/>
      <c r="F325" s="763"/>
      <c r="G325" s="762"/>
      <c r="H325" s="762"/>
      <c r="I325" s="762"/>
      <c r="J325" s="762"/>
      <c r="K325" s="763"/>
      <c r="L325" s="763"/>
      <c r="M325" s="763"/>
      <c r="N325" s="763"/>
      <c r="O325" s="762"/>
      <c r="P325" s="762"/>
      <c r="Q325" s="762"/>
      <c r="R325" s="762"/>
      <c r="S325" s="762"/>
      <c r="T325" s="762"/>
      <c r="U325" s="762"/>
      <c r="V325" s="762"/>
      <c r="W325" s="762"/>
      <c r="X325" s="762"/>
      <c r="Y325" s="762"/>
      <c r="Z325" s="762"/>
      <c r="AA325" s="762"/>
      <c r="AB325" s="762"/>
      <c r="AC325" s="762"/>
      <c r="AD325" s="762"/>
      <c r="AE325" s="762"/>
      <c r="AF325" s="762"/>
    </row>
    <row r="326" spans="1:32" ht="12.75" customHeight="1">
      <c r="A326" s="762"/>
      <c r="B326" s="762"/>
      <c r="C326" s="763"/>
      <c r="D326" s="763"/>
      <c r="E326" s="764"/>
      <c r="F326" s="763"/>
      <c r="G326" s="762"/>
      <c r="H326" s="762"/>
      <c r="I326" s="762"/>
      <c r="J326" s="762"/>
      <c r="K326" s="763"/>
      <c r="L326" s="763"/>
      <c r="M326" s="763"/>
      <c r="N326" s="763"/>
      <c r="O326" s="762"/>
      <c r="P326" s="762"/>
      <c r="Q326" s="762"/>
      <c r="R326" s="762"/>
      <c r="S326" s="762"/>
      <c r="T326" s="762"/>
      <c r="U326" s="762"/>
      <c r="V326" s="762"/>
      <c r="W326" s="762"/>
      <c r="X326" s="762"/>
      <c r="Y326" s="762"/>
      <c r="Z326" s="762"/>
      <c r="AA326" s="762"/>
      <c r="AB326" s="762"/>
      <c r="AC326" s="762"/>
      <c r="AD326" s="762"/>
      <c r="AE326" s="762"/>
      <c r="AF326" s="762"/>
    </row>
    <row r="327" spans="1:32" ht="12.75" customHeight="1">
      <c r="A327" s="762"/>
      <c r="B327" s="762"/>
      <c r="C327" s="763"/>
      <c r="D327" s="763"/>
      <c r="E327" s="764"/>
      <c r="F327" s="763"/>
      <c r="G327" s="762"/>
      <c r="H327" s="762"/>
      <c r="I327" s="762"/>
      <c r="J327" s="762"/>
      <c r="K327" s="763"/>
      <c r="L327" s="763"/>
      <c r="M327" s="763"/>
      <c r="N327" s="763"/>
      <c r="O327" s="762"/>
      <c r="P327" s="762"/>
      <c r="Q327" s="762"/>
      <c r="R327" s="762"/>
      <c r="S327" s="762"/>
      <c r="T327" s="762"/>
      <c r="U327" s="762"/>
      <c r="V327" s="762"/>
      <c r="W327" s="762"/>
      <c r="X327" s="762"/>
      <c r="Y327" s="762"/>
      <c r="Z327" s="762"/>
      <c r="AA327" s="762"/>
      <c r="AB327" s="762"/>
      <c r="AC327" s="762"/>
      <c r="AD327" s="762"/>
      <c r="AE327" s="762"/>
      <c r="AF327" s="762"/>
    </row>
    <row r="328" spans="1:32" ht="12.75" customHeight="1">
      <c r="A328" s="762"/>
      <c r="B328" s="762"/>
      <c r="C328" s="763"/>
      <c r="D328" s="763"/>
      <c r="E328" s="764"/>
      <c r="F328" s="763"/>
      <c r="G328" s="762"/>
      <c r="H328" s="762"/>
      <c r="I328" s="762"/>
      <c r="J328" s="762"/>
      <c r="K328" s="763"/>
      <c r="L328" s="763"/>
      <c r="M328" s="763"/>
      <c r="N328" s="763"/>
      <c r="O328" s="762"/>
      <c r="P328" s="762"/>
      <c r="Q328" s="762"/>
      <c r="R328" s="762"/>
      <c r="S328" s="762"/>
      <c r="T328" s="762"/>
      <c r="U328" s="762"/>
      <c r="V328" s="762"/>
      <c r="W328" s="762"/>
      <c r="X328" s="762"/>
      <c r="Y328" s="762"/>
      <c r="Z328" s="762"/>
      <c r="AA328" s="762"/>
      <c r="AB328" s="762"/>
      <c r="AC328" s="762"/>
      <c r="AD328" s="762"/>
      <c r="AE328" s="762"/>
      <c r="AF328" s="762"/>
    </row>
    <row r="329" spans="1:32" ht="12.75" customHeight="1">
      <c r="A329" s="762"/>
      <c r="B329" s="762"/>
      <c r="C329" s="763"/>
      <c r="D329" s="763"/>
      <c r="E329" s="764"/>
      <c r="F329" s="763"/>
      <c r="G329" s="762"/>
      <c r="H329" s="762"/>
      <c r="I329" s="762"/>
      <c r="J329" s="762"/>
      <c r="K329" s="763"/>
      <c r="L329" s="763"/>
      <c r="M329" s="763"/>
      <c r="N329" s="763"/>
      <c r="O329" s="762"/>
      <c r="P329" s="762"/>
      <c r="Q329" s="762"/>
      <c r="R329" s="762"/>
      <c r="S329" s="762"/>
      <c r="T329" s="762"/>
      <c r="U329" s="762"/>
      <c r="V329" s="762"/>
      <c r="W329" s="762"/>
      <c r="X329" s="762"/>
      <c r="Y329" s="762"/>
      <c r="Z329" s="762"/>
      <c r="AA329" s="762"/>
      <c r="AB329" s="762"/>
      <c r="AC329" s="762"/>
      <c r="AD329" s="762"/>
      <c r="AE329" s="762"/>
      <c r="AF329" s="762"/>
    </row>
    <row r="330" spans="1:32" ht="12.75" customHeight="1">
      <c r="A330" s="762"/>
      <c r="B330" s="762"/>
      <c r="C330" s="763"/>
      <c r="D330" s="763"/>
      <c r="E330" s="764"/>
      <c r="F330" s="763"/>
      <c r="G330" s="762"/>
      <c r="H330" s="762"/>
      <c r="I330" s="762"/>
      <c r="J330" s="762"/>
      <c r="K330" s="763"/>
      <c r="L330" s="763"/>
      <c r="M330" s="763"/>
      <c r="N330" s="763"/>
      <c r="O330" s="762"/>
      <c r="P330" s="762"/>
      <c r="Q330" s="762"/>
      <c r="R330" s="762"/>
      <c r="S330" s="762"/>
      <c r="T330" s="762"/>
      <c r="U330" s="762"/>
      <c r="V330" s="762"/>
      <c r="W330" s="762"/>
      <c r="X330" s="762"/>
      <c r="Y330" s="762"/>
      <c r="Z330" s="762"/>
      <c r="AA330" s="762"/>
      <c r="AB330" s="762"/>
      <c r="AC330" s="762"/>
      <c r="AD330" s="762"/>
      <c r="AE330" s="762"/>
      <c r="AF330" s="762"/>
    </row>
    <row r="331" spans="1:32" ht="12.75" customHeight="1">
      <c r="A331" s="762"/>
      <c r="B331" s="762"/>
      <c r="C331" s="763"/>
      <c r="D331" s="763"/>
      <c r="E331" s="764"/>
      <c r="F331" s="763"/>
      <c r="G331" s="762"/>
      <c r="H331" s="762"/>
      <c r="I331" s="762"/>
      <c r="J331" s="762"/>
      <c r="K331" s="763"/>
      <c r="L331" s="763"/>
      <c r="M331" s="763"/>
      <c r="N331" s="763"/>
      <c r="O331" s="762"/>
      <c r="P331" s="762"/>
      <c r="Q331" s="762"/>
      <c r="R331" s="762"/>
      <c r="S331" s="762"/>
      <c r="T331" s="762"/>
      <c r="U331" s="762"/>
      <c r="V331" s="762"/>
      <c r="W331" s="762"/>
      <c r="X331" s="762"/>
      <c r="Y331" s="762"/>
      <c r="Z331" s="762"/>
      <c r="AA331" s="762"/>
      <c r="AB331" s="762"/>
      <c r="AC331" s="762"/>
      <c r="AD331" s="762"/>
      <c r="AE331" s="762"/>
      <c r="AF331" s="762"/>
    </row>
    <row r="332" spans="1:32" ht="12.75" customHeight="1">
      <c r="A332" s="762"/>
      <c r="B332" s="762"/>
      <c r="C332" s="763"/>
      <c r="D332" s="763"/>
      <c r="E332" s="764"/>
      <c r="F332" s="763"/>
      <c r="G332" s="762"/>
      <c r="H332" s="762"/>
      <c r="I332" s="762"/>
      <c r="J332" s="762"/>
      <c r="K332" s="763"/>
      <c r="L332" s="763"/>
      <c r="M332" s="763"/>
      <c r="N332" s="763"/>
      <c r="O332" s="762"/>
      <c r="P332" s="762"/>
      <c r="Q332" s="762"/>
      <c r="R332" s="762"/>
      <c r="S332" s="762"/>
      <c r="T332" s="762"/>
      <c r="U332" s="762"/>
      <c r="V332" s="762"/>
      <c r="W332" s="762"/>
      <c r="X332" s="762"/>
      <c r="Y332" s="762"/>
      <c r="Z332" s="762"/>
      <c r="AA332" s="762"/>
      <c r="AB332" s="762"/>
      <c r="AC332" s="762"/>
      <c r="AD332" s="762"/>
      <c r="AE332" s="762"/>
      <c r="AF332" s="762"/>
    </row>
    <row r="333" spans="1:32" ht="12.75" customHeight="1">
      <c r="A333" s="762"/>
      <c r="B333" s="762"/>
      <c r="C333" s="763"/>
      <c r="D333" s="763"/>
      <c r="E333" s="764"/>
      <c r="F333" s="763"/>
      <c r="G333" s="762"/>
      <c r="H333" s="762"/>
      <c r="I333" s="762"/>
      <c r="J333" s="762"/>
      <c r="K333" s="763"/>
      <c r="L333" s="763"/>
      <c r="M333" s="763"/>
      <c r="N333" s="763"/>
      <c r="O333" s="762"/>
      <c r="P333" s="762"/>
      <c r="Q333" s="762"/>
      <c r="R333" s="762"/>
      <c r="S333" s="762"/>
      <c r="T333" s="762"/>
      <c r="U333" s="762"/>
      <c r="V333" s="762"/>
      <c r="W333" s="762"/>
      <c r="X333" s="762"/>
      <c r="Y333" s="762"/>
      <c r="Z333" s="762"/>
      <c r="AA333" s="762"/>
      <c r="AB333" s="762"/>
      <c r="AC333" s="762"/>
      <c r="AD333" s="762"/>
      <c r="AE333" s="762"/>
      <c r="AF333" s="762"/>
    </row>
    <row r="334" spans="1:32" ht="12.75" customHeight="1">
      <c r="A334" s="762"/>
      <c r="B334" s="762"/>
      <c r="C334" s="763"/>
      <c r="D334" s="763"/>
      <c r="E334" s="764"/>
      <c r="F334" s="763"/>
      <c r="G334" s="762"/>
      <c r="H334" s="762"/>
      <c r="I334" s="762"/>
      <c r="J334" s="762"/>
      <c r="K334" s="763"/>
      <c r="L334" s="763"/>
      <c r="M334" s="763"/>
      <c r="N334" s="763"/>
      <c r="O334" s="762"/>
      <c r="P334" s="762"/>
      <c r="Q334" s="762"/>
      <c r="R334" s="762"/>
      <c r="S334" s="762"/>
      <c r="T334" s="762"/>
      <c r="U334" s="762"/>
      <c r="V334" s="762"/>
      <c r="W334" s="762"/>
      <c r="X334" s="762"/>
      <c r="Y334" s="762"/>
      <c r="Z334" s="762"/>
      <c r="AA334" s="762"/>
      <c r="AB334" s="762"/>
      <c r="AC334" s="762"/>
      <c r="AD334" s="762"/>
      <c r="AE334" s="762"/>
      <c r="AF334" s="762"/>
    </row>
    <row r="335" spans="1:32" ht="12.75" customHeight="1">
      <c r="A335" s="762"/>
      <c r="B335" s="762"/>
      <c r="C335" s="763"/>
      <c r="D335" s="763"/>
      <c r="E335" s="764"/>
      <c r="F335" s="763"/>
      <c r="G335" s="762"/>
      <c r="H335" s="762"/>
      <c r="I335" s="762"/>
      <c r="J335" s="762"/>
      <c r="K335" s="763"/>
      <c r="L335" s="763"/>
      <c r="M335" s="763"/>
      <c r="N335" s="763"/>
      <c r="O335" s="762"/>
      <c r="P335" s="762"/>
      <c r="Q335" s="762"/>
      <c r="R335" s="762"/>
      <c r="S335" s="762"/>
      <c r="T335" s="762"/>
      <c r="U335" s="762"/>
      <c r="V335" s="762"/>
      <c r="W335" s="762"/>
      <c r="X335" s="762"/>
      <c r="Y335" s="762"/>
      <c r="Z335" s="762"/>
      <c r="AA335" s="762"/>
      <c r="AB335" s="762"/>
      <c r="AC335" s="762"/>
      <c r="AD335" s="762"/>
      <c r="AE335" s="762"/>
      <c r="AF335" s="762"/>
    </row>
    <row r="336" spans="1:32" ht="12.75" customHeight="1">
      <c r="A336" s="762"/>
      <c r="B336" s="762"/>
      <c r="C336" s="763"/>
      <c r="D336" s="763"/>
      <c r="E336" s="764"/>
      <c r="F336" s="763"/>
      <c r="G336" s="762"/>
      <c r="H336" s="762"/>
      <c r="I336" s="762"/>
      <c r="J336" s="762"/>
      <c r="K336" s="763"/>
      <c r="L336" s="763"/>
      <c r="M336" s="763"/>
      <c r="N336" s="763"/>
      <c r="O336" s="762"/>
      <c r="P336" s="762"/>
      <c r="Q336" s="762"/>
      <c r="R336" s="762"/>
      <c r="S336" s="762"/>
      <c r="T336" s="762"/>
      <c r="U336" s="762"/>
      <c r="V336" s="762"/>
      <c r="W336" s="762"/>
      <c r="X336" s="762"/>
      <c r="Y336" s="762"/>
      <c r="Z336" s="762"/>
      <c r="AA336" s="762"/>
      <c r="AB336" s="762"/>
      <c r="AC336" s="762"/>
      <c r="AD336" s="762"/>
      <c r="AE336" s="762"/>
      <c r="AF336" s="762"/>
    </row>
    <row r="337" spans="1:32" ht="12.75" customHeight="1">
      <c r="A337" s="762"/>
      <c r="B337" s="762"/>
      <c r="C337" s="763"/>
      <c r="D337" s="763"/>
      <c r="E337" s="764"/>
      <c r="F337" s="763"/>
      <c r="G337" s="762"/>
      <c r="H337" s="762"/>
      <c r="I337" s="762"/>
      <c r="J337" s="762"/>
      <c r="K337" s="763"/>
      <c r="L337" s="763"/>
      <c r="M337" s="763"/>
      <c r="N337" s="763"/>
      <c r="O337" s="762"/>
      <c r="P337" s="762"/>
      <c r="Q337" s="762"/>
      <c r="R337" s="762"/>
      <c r="S337" s="762"/>
      <c r="T337" s="762"/>
      <c r="U337" s="762"/>
      <c r="V337" s="762"/>
      <c r="W337" s="762"/>
      <c r="X337" s="762"/>
      <c r="Y337" s="762"/>
      <c r="Z337" s="762"/>
      <c r="AA337" s="762"/>
      <c r="AB337" s="762"/>
      <c r="AC337" s="762"/>
      <c r="AD337" s="762"/>
      <c r="AE337" s="762"/>
      <c r="AF337" s="762"/>
    </row>
    <row r="338" spans="1:32" ht="12.75" customHeight="1">
      <c r="A338" s="762"/>
      <c r="B338" s="762"/>
      <c r="C338" s="763"/>
      <c r="D338" s="763"/>
      <c r="E338" s="764"/>
      <c r="F338" s="763"/>
      <c r="G338" s="762"/>
      <c r="H338" s="762"/>
      <c r="I338" s="762"/>
      <c r="J338" s="762"/>
      <c r="K338" s="763"/>
      <c r="L338" s="763"/>
      <c r="M338" s="763"/>
      <c r="N338" s="763"/>
      <c r="O338" s="762"/>
      <c r="P338" s="762"/>
      <c r="Q338" s="762"/>
      <c r="R338" s="762"/>
      <c r="S338" s="762"/>
      <c r="T338" s="762"/>
      <c r="U338" s="762"/>
      <c r="V338" s="762"/>
      <c r="W338" s="762"/>
      <c r="X338" s="762"/>
      <c r="Y338" s="762"/>
      <c r="Z338" s="762"/>
      <c r="AA338" s="762"/>
      <c r="AB338" s="762"/>
      <c r="AC338" s="762"/>
      <c r="AD338" s="762"/>
      <c r="AE338" s="762"/>
      <c r="AF338" s="762"/>
    </row>
    <row r="339" spans="1:32" ht="12.75" customHeight="1">
      <c r="A339" s="762"/>
      <c r="B339" s="762"/>
      <c r="C339" s="763"/>
      <c r="D339" s="763"/>
      <c r="E339" s="764"/>
      <c r="F339" s="763"/>
      <c r="G339" s="762"/>
      <c r="H339" s="762"/>
      <c r="I339" s="762"/>
      <c r="J339" s="762"/>
      <c r="K339" s="763"/>
      <c r="L339" s="763"/>
      <c r="M339" s="763"/>
      <c r="N339" s="763"/>
      <c r="O339" s="762"/>
      <c r="P339" s="762"/>
      <c r="Q339" s="762"/>
      <c r="R339" s="762"/>
      <c r="S339" s="762"/>
      <c r="T339" s="762"/>
      <c r="U339" s="762"/>
      <c r="V339" s="762"/>
      <c r="W339" s="762"/>
      <c r="X339" s="762"/>
      <c r="Y339" s="762"/>
      <c r="Z339" s="762"/>
      <c r="AA339" s="762"/>
      <c r="AB339" s="762"/>
      <c r="AC339" s="762"/>
      <c r="AD339" s="762"/>
      <c r="AE339" s="762"/>
      <c r="AF339" s="762"/>
    </row>
    <row r="340" spans="1:32" ht="12.75" customHeight="1">
      <c r="A340" s="762"/>
      <c r="B340" s="762"/>
      <c r="C340" s="763"/>
      <c r="D340" s="763"/>
      <c r="E340" s="764"/>
      <c r="F340" s="763"/>
      <c r="G340" s="762"/>
      <c r="H340" s="762"/>
      <c r="I340" s="762"/>
      <c r="J340" s="762"/>
      <c r="K340" s="763"/>
      <c r="L340" s="763"/>
      <c r="M340" s="763"/>
      <c r="N340" s="763"/>
      <c r="O340" s="762"/>
      <c r="P340" s="762"/>
      <c r="Q340" s="762"/>
      <c r="R340" s="762"/>
      <c r="S340" s="762"/>
      <c r="T340" s="762"/>
      <c r="U340" s="762"/>
      <c r="V340" s="762"/>
      <c r="W340" s="762"/>
      <c r="X340" s="762"/>
      <c r="Y340" s="762"/>
      <c r="Z340" s="762"/>
      <c r="AA340" s="762"/>
      <c r="AB340" s="762"/>
      <c r="AC340" s="762"/>
      <c r="AD340" s="762"/>
      <c r="AE340" s="762"/>
      <c r="AF340" s="762"/>
    </row>
    <row r="341" spans="1:32" ht="12.75" customHeight="1">
      <c r="A341" s="762"/>
      <c r="B341" s="762"/>
      <c r="C341" s="763"/>
      <c r="D341" s="763"/>
      <c r="E341" s="764"/>
      <c r="F341" s="763"/>
      <c r="G341" s="762"/>
      <c r="H341" s="762"/>
      <c r="I341" s="762"/>
      <c r="J341" s="762"/>
      <c r="K341" s="763"/>
      <c r="L341" s="763"/>
      <c r="M341" s="763"/>
      <c r="N341" s="763"/>
      <c r="O341" s="762"/>
      <c r="P341" s="762"/>
      <c r="Q341" s="762"/>
      <c r="R341" s="762"/>
      <c r="S341" s="762"/>
      <c r="T341" s="762"/>
      <c r="U341" s="762"/>
      <c r="V341" s="762"/>
      <c r="W341" s="762"/>
      <c r="X341" s="762"/>
      <c r="Y341" s="762"/>
      <c r="Z341" s="762"/>
      <c r="AA341" s="762"/>
      <c r="AB341" s="762"/>
      <c r="AC341" s="762"/>
      <c r="AD341" s="762"/>
      <c r="AE341" s="762"/>
      <c r="AF341" s="762"/>
    </row>
    <row r="342" spans="1:32" ht="12.75" customHeight="1">
      <c r="A342" s="762"/>
      <c r="B342" s="762"/>
      <c r="C342" s="763"/>
      <c r="D342" s="763"/>
      <c r="E342" s="764"/>
      <c r="F342" s="763"/>
      <c r="G342" s="762"/>
      <c r="H342" s="762"/>
      <c r="I342" s="762"/>
      <c r="J342" s="762"/>
      <c r="K342" s="763"/>
      <c r="L342" s="763"/>
      <c r="M342" s="763"/>
      <c r="N342" s="763"/>
      <c r="O342" s="762"/>
      <c r="P342" s="762"/>
      <c r="Q342" s="762"/>
      <c r="R342" s="762"/>
      <c r="S342" s="762"/>
      <c r="T342" s="762"/>
      <c r="U342" s="762"/>
      <c r="V342" s="762"/>
      <c r="W342" s="762"/>
      <c r="X342" s="762"/>
      <c r="Y342" s="762"/>
      <c r="Z342" s="762"/>
      <c r="AA342" s="762"/>
      <c r="AB342" s="762"/>
      <c r="AC342" s="762"/>
      <c r="AD342" s="762"/>
      <c r="AE342" s="762"/>
      <c r="AF342" s="762"/>
    </row>
    <row r="343" spans="1:32" ht="12.75" customHeight="1">
      <c r="A343" s="762"/>
      <c r="B343" s="762"/>
      <c r="C343" s="763"/>
      <c r="D343" s="763"/>
      <c r="E343" s="764"/>
      <c r="F343" s="763"/>
      <c r="G343" s="762"/>
      <c r="H343" s="762"/>
      <c r="I343" s="762"/>
      <c r="J343" s="762"/>
      <c r="K343" s="763"/>
      <c r="L343" s="763"/>
      <c r="M343" s="763"/>
      <c r="N343" s="763"/>
      <c r="O343" s="762"/>
      <c r="P343" s="762"/>
      <c r="Q343" s="762"/>
      <c r="R343" s="762"/>
      <c r="S343" s="762"/>
      <c r="T343" s="762"/>
      <c r="U343" s="762"/>
      <c r="V343" s="762"/>
      <c r="W343" s="762"/>
      <c r="X343" s="762"/>
      <c r="Y343" s="762"/>
      <c r="Z343" s="762"/>
      <c r="AA343" s="762"/>
      <c r="AB343" s="762"/>
      <c r="AC343" s="762"/>
      <c r="AD343" s="762"/>
      <c r="AE343" s="762"/>
      <c r="AF343" s="762"/>
    </row>
    <row r="344" spans="1:32" ht="12.75" customHeight="1">
      <c r="A344" s="762"/>
      <c r="B344" s="762"/>
      <c r="C344" s="763"/>
      <c r="D344" s="763"/>
      <c r="E344" s="764"/>
      <c r="F344" s="763"/>
      <c r="G344" s="762"/>
      <c r="H344" s="762"/>
      <c r="I344" s="762"/>
      <c r="J344" s="762"/>
      <c r="K344" s="763"/>
      <c r="L344" s="763"/>
      <c r="M344" s="763"/>
      <c r="N344" s="763"/>
      <c r="O344" s="762"/>
      <c r="P344" s="762"/>
      <c r="Q344" s="762"/>
      <c r="R344" s="762"/>
      <c r="S344" s="762"/>
      <c r="T344" s="762"/>
      <c r="U344" s="762"/>
      <c r="V344" s="762"/>
      <c r="W344" s="762"/>
      <c r="X344" s="762"/>
      <c r="Y344" s="762"/>
      <c r="Z344" s="762"/>
      <c r="AA344" s="762"/>
      <c r="AB344" s="762"/>
      <c r="AC344" s="762"/>
      <c r="AD344" s="762"/>
      <c r="AE344" s="762"/>
      <c r="AF344" s="762"/>
    </row>
    <row r="345" spans="1:32" ht="12.75" customHeight="1">
      <c r="A345" s="762"/>
      <c r="B345" s="762"/>
      <c r="C345" s="763"/>
      <c r="D345" s="763"/>
      <c r="E345" s="764"/>
      <c r="F345" s="763"/>
      <c r="G345" s="762"/>
      <c r="H345" s="762"/>
      <c r="I345" s="762"/>
      <c r="J345" s="762"/>
      <c r="K345" s="763"/>
      <c r="L345" s="763"/>
      <c r="M345" s="763"/>
      <c r="N345" s="763"/>
      <c r="O345" s="762"/>
      <c r="P345" s="762"/>
      <c r="Q345" s="762"/>
      <c r="R345" s="762"/>
      <c r="S345" s="762"/>
      <c r="T345" s="762"/>
      <c r="U345" s="762"/>
      <c r="V345" s="762"/>
      <c r="W345" s="762"/>
      <c r="X345" s="762"/>
      <c r="Y345" s="762"/>
      <c r="Z345" s="762"/>
      <c r="AA345" s="762"/>
      <c r="AB345" s="762"/>
      <c r="AC345" s="762"/>
      <c r="AD345" s="762"/>
      <c r="AE345" s="762"/>
      <c r="AF345" s="762"/>
    </row>
    <row r="346" spans="1:32" ht="12.75" customHeight="1">
      <c r="A346" s="762"/>
      <c r="B346" s="762"/>
      <c r="C346" s="763"/>
      <c r="D346" s="763"/>
      <c r="E346" s="764"/>
      <c r="F346" s="763"/>
      <c r="G346" s="762"/>
      <c r="H346" s="762"/>
      <c r="I346" s="762"/>
      <c r="J346" s="762"/>
      <c r="K346" s="763"/>
      <c r="L346" s="763"/>
      <c r="M346" s="763"/>
      <c r="N346" s="763"/>
      <c r="O346" s="762"/>
      <c r="P346" s="762"/>
      <c r="Q346" s="762"/>
      <c r="R346" s="762"/>
      <c r="S346" s="762"/>
      <c r="T346" s="762"/>
      <c r="U346" s="762"/>
      <c r="V346" s="762"/>
      <c r="W346" s="762"/>
      <c r="X346" s="762"/>
      <c r="Y346" s="762"/>
      <c r="Z346" s="762"/>
      <c r="AA346" s="762"/>
      <c r="AB346" s="762"/>
      <c r="AC346" s="762"/>
      <c r="AD346" s="762"/>
      <c r="AE346" s="762"/>
      <c r="AF346" s="762"/>
    </row>
    <row r="347" spans="1:32" ht="12.75" customHeight="1">
      <c r="A347" s="762"/>
      <c r="B347" s="762"/>
      <c r="C347" s="763"/>
      <c r="D347" s="763"/>
      <c r="E347" s="764"/>
      <c r="F347" s="763"/>
      <c r="G347" s="762"/>
      <c r="H347" s="762"/>
      <c r="I347" s="762"/>
      <c r="J347" s="762"/>
      <c r="K347" s="763"/>
      <c r="L347" s="763"/>
      <c r="M347" s="763"/>
      <c r="N347" s="763"/>
      <c r="O347" s="762"/>
      <c r="P347" s="762"/>
      <c r="Q347" s="762"/>
      <c r="R347" s="762"/>
      <c r="S347" s="762"/>
      <c r="T347" s="762"/>
      <c r="U347" s="762"/>
      <c r="V347" s="762"/>
      <c r="W347" s="762"/>
      <c r="X347" s="762"/>
      <c r="Y347" s="762"/>
      <c r="Z347" s="762"/>
      <c r="AA347" s="762"/>
      <c r="AB347" s="762"/>
      <c r="AC347" s="762"/>
      <c r="AD347" s="762"/>
      <c r="AE347" s="762"/>
      <c r="AF347" s="762"/>
    </row>
    <row r="348" spans="1:32" ht="12.75" customHeight="1">
      <c r="A348" s="762"/>
      <c r="B348" s="762"/>
      <c r="C348" s="763"/>
      <c r="D348" s="763"/>
      <c r="E348" s="764"/>
      <c r="F348" s="763"/>
      <c r="G348" s="762"/>
      <c r="H348" s="762"/>
      <c r="I348" s="762"/>
      <c r="J348" s="762"/>
      <c r="K348" s="763"/>
      <c r="L348" s="763"/>
      <c r="M348" s="763"/>
      <c r="N348" s="763"/>
      <c r="O348" s="762"/>
      <c r="P348" s="762"/>
      <c r="Q348" s="762"/>
      <c r="R348" s="762"/>
      <c r="S348" s="762"/>
      <c r="T348" s="762"/>
      <c r="U348" s="762"/>
      <c r="V348" s="762"/>
      <c r="W348" s="762"/>
      <c r="X348" s="762"/>
      <c r="Y348" s="762"/>
      <c r="Z348" s="762"/>
      <c r="AA348" s="762"/>
      <c r="AB348" s="762"/>
      <c r="AC348" s="762"/>
      <c r="AD348" s="762"/>
      <c r="AE348" s="762"/>
      <c r="AF348" s="762"/>
    </row>
    <row r="349" spans="1:32" ht="12.75" customHeight="1">
      <c r="A349" s="762"/>
      <c r="B349" s="762"/>
      <c r="C349" s="763"/>
      <c r="D349" s="763"/>
      <c r="E349" s="764"/>
      <c r="F349" s="763"/>
      <c r="G349" s="762"/>
      <c r="H349" s="762"/>
      <c r="I349" s="762"/>
      <c r="J349" s="762"/>
      <c r="K349" s="763"/>
      <c r="L349" s="763"/>
      <c r="M349" s="763"/>
      <c r="N349" s="763"/>
      <c r="O349" s="762"/>
      <c r="P349" s="762"/>
      <c r="Q349" s="762"/>
      <c r="R349" s="762"/>
      <c r="S349" s="762"/>
      <c r="T349" s="762"/>
      <c r="U349" s="762"/>
      <c r="V349" s="762"/>
      <c r="W349" s="762"/>
      <c r="X349" s="762"/>
      <c r="Y349" s="762"/>
      <c r="Z349" s="762"/>
      <c r="AA349" s="762"/>
      <c r="AB349" s="762"/>
      <c r="AC349" s="762"/>
      <c r="AD349" s="762"/>
      <c r="AE349" s="762"/>
      <c r="AF349" s="762"/>
    </row>
    <row r="350" spans="1:32" ht="12.75" customHeight="1">
      <c r="A350" s="762"/>
      <c r="B350" s="762"/>
      <c r="C350" s="763"/>
      <c r="D350" s="763"/>
      <c r="E350" s="764"/>
      <c r="F350" s="763"/>
      <c r="G350" s="762"/>
      <c r="H350" s="762"/>
      <c r="I350" s="762"/>
      <c r="J350" s="762"/>
      <c r="K350" s="763"/>
      <c r="L350" s="763"/>
      <c r="M350" s="763"/>
      <c r="N350" s="763"/>
      <c r="O350" s="762"/>
      <c r="P350" s="762"/>
      <c r="Q350" s="762"/>
      <c r="R350" s="762"/>
      <c r="S350" s="762"/>
      <c r="T350" s="762"/>
      <c r="U350" s="762"/>
      <c r="V350" s="762"/>
      <c r="W350" s="762"/>
      <c r="X350" s="762"/>
      <c r="Y350" s="762"/>
      <c r="Z350" s="762"/>
      <c r="AA350" s="762"/>
      <c r="AB350" s="762"/>
      <c r="AC350" s="762"/>
      <c r="AD350" s="762"/>
      <c r="AE350" s="762"/>
      <c r="AF350" s="762"/>
    </row>
    <row r="351" spans="1:32" ht="12.75" customHeight="1">
      <c r="A351" s="762"/>
      <c r="B351" s="762"/>
      <c r="C351" s="763"/>
      <c r="D351" s="763"/>
      <c r="E351" s="764"/>
      <c r="F351" s="763"/>
      <c r="G351" s="762"/>
      <c r="H351" s="762"/>
      <c r="I351" s="762"/>
      <c r="J351" s="762"/>
      <c r="K351" s="763"/>
      <c r="L351" s="763"/>
      <c r="M351" s="763"/>
      <c r="N351" s="763"/>
      <c r="O351" s="762"/>
      <c r="P351" s="762"/>
      <c r="Q351" s="762"/>
      <c r="R351" s="762"/>
      <c r="S351" s="762"/>
      <c r="T351" s="762"/>
      <c r="U351" s="762"/>
      <c r="V351" s="762"/>
      <c r="W351" s="762"/>
      <c r="X351" s="762"/>
      <c r="Y351" s="762"/>
      <c r="Z351" s="762"/>
      <c r="AA351" s="762"/>
      <c r="AB351" s="762"/>
      <c r="AC351" s="762"/>
      <c r="AD351" s="762"/>
      <c r="AE351" s="762"/>
      <c r="AF351" s="762"/>
    </row>
    <row r="352" spans="1:32" ht="12.75" customHeight="1">
      <c r="A352" s="762"/>
      <c r="B352" s="762"/>
      <c r="C352" s="763"/>
      <c r="D352" s="763"/>
      <c r="E352" s="764"/>
      <c r="F352" s="763"/>
      <c r="G352" s="762"/>
      <c r="H352" s="762"/>
      <c r="I352" s="762"/>
      <c r="J352" s="762"/>
      <c r="K352" s="763"/>
      <c r="L352" s="763"/>
      <c r="M352" s="763"/>
      <c r="N352" s="763"/>
      <c r="O352" s="762"/>
      <c r="P352" s="762"/>
      <c r="Q352" s="762"/>
      <c r="R352" s="762"/>
      <c r="S352" s="762"/>
      <c r="T352" s="762"/>
      <c r="U352" s="762"/>
      <c r="V352" s="762"/>
      <c r="W352" s="762"/>
      <c r="X352" s="762"/>
      <c r="Y352" s="762"/>
      <c r="Z352" s="762"/>
      <c r="AA352" s="762"/>
      <c r="AB352" s="762"/>
      <c r="AC352" s="762"/>
      <c r="AD352" s="762"/>
      <c r="AE352" s="762"/>
      <c r="AF352" s="762"/>
    </row>
    <row r="353" spans="1:32" ht="12.75" customHeight="1">
      <c r="A353" s="762"/>
      <c r="B353" s="762"/>
      <c r="C353" s="763"/>
      <c r="D353" s="763"/>
      <c r="E353" s="764"/>
      <c r="F353" s="763"/>
      <c r="G353" s="762"/>
      <c r="H353" s="762"/>
      <c r="I353" s="762"/>
      <c r="J353" s="762"/>
      <c r="K353" s="763"/>
      <c r="L353" s="763"/>
      <c r="M353" s="763"/>
      <c r="N353" s="763"/>
      <c r="O353" s="762"/>
      <c r="P353" s="762"/>
      <c r="Q353" s="762"/>
      <c r="R353" s="762"/>
      <c r="S353" s="762"/>
      <c r="T353" s="762"/>
      <c r="U353" s="762"/>
      <c r="V353" s="762"/>
      <c r="W353" s="762"/>
      <c r="X353" s="762"/>
      <c r="Y353" s="762"/>
      <c r="Z353" s="762"/>
      <c r="AA353" s="762"/>
      <c r="AB353" s="762"/>
      <c r="AC353" s="762"/>
      <c r="AD353" s="762"/>
      <c r="AE353" s="762"/>
      <c r="AF353" s="762"/>
    </row>
    <row r="354" spans="1:32" ht="12.75" customHeight="1">
      <c r="A354" s="762"/>
      <c r="B354" s="762"/>
      <c r="C354" s="763"/>
      <c r="D354" s="763"/>
      <c r="E354" s="764"/>
      <c r="F354" s="763"/>
      <c r="G354" s="762"/>
      <c r="H354" s="762"/>
      <c r="I354" s="762"/>
      <c r="J354" s="762"/>
      <c r="K354" s="763"/>
      <c r="L354" s="763"/>
      <c r="M354" s="763"/>
      <c r="N354" s="763"/>
      <c r="O354" s="762"/>
      <c r="P354" s="762"/>
      <c r="Q354" s="762"/>
      <c r="R354" s="762"/>
      <c r="S354" s="762"/>
      <c r="T354" s="762"/>
      <c r="U354" s="762"/>
      <c r="V354" s="762"/>
      <c r="W354" s="762"/>
      <c r="X354" s="762"/>
      <c r="Y354" s="762"/>
      <c r="Z354" s="762"/>
      <c r="AA354" s="762"/>
      <c r="AB354" s="762"/>
      <c r="AC354" s="762"/>
      <c r="AD354" s="762"/>
      <c r="AE354" s="762"/>
      <c r="AF354" s="762"/>
    </row>
    <row r="355" spans="1:32" ht="12.75" customHeight="1">
      <c r="A355" s="762"/>
      <c r="B355" s="762"/>
      <c r="C355" s="763"/>
      <c r="D355" s="763"/>
      <c r="E355" s="764"/>
      <c r="F355" s="763"/>
      <c r="G355" s="762"/>
      <c r="H355" s="762"/>
      <c r="I355" s="762"/>
      <c r="J355" s="762"/>
      <c r="K355" s="763"/>
      <c r="L355" s="763"/>
      <c r="M355" s="763"/>
      <c r="N355" s="763"/>
      <c r="O355" s="762"/>
      <c r="P355" s="762"/>
      <c r="Q355" s="762"/>
      <c r="R355" s="762"/>
      <c r="S355" s="762"/>
      <c r="T355" s="762"/>
      <c r="U355" s="762"/>
      <c r="V355" s="762"/>
      <c r="W355" s="762"/>
      <c r="X355" s="762"/>
      <c r="Y355" s="762"/>
      <c r="Z355" s="762"/>
      <c r="AA355" s="762"/>
      <c r="AB355" s="762"/>
      <c r="AC355" s="762"/>
      <c r="AD355" s="762"/>
      <c r="AE355" s="762"/>
      <c r="AF355" s="762"/>
    </row>
    <row r="356" spans="1:32" ht="12.75" customHeight="1">
      <c r="A356" s="762"/>
      <c r="B356" s="762"/>
      <c r="C356" s="763"/>
      <c r="D356" s="763"/>
      <c r="E356" s="764"/>
      <c r="F356" s="763"/>
      <c r="G356" s="762"/>
      <c r="H356" s="762"/>
      <c r="I356" s="762"/>
      <c r="J356" s="762"/>
      <c r="K356" s="763"/>
      <c r="L356" s="763"/>
      <c r="M356" s="763"/>
      <c r="N356" s="763"/>
      <c r="O356" s="762"/>
      <c r="P356" s="762"/>
      <c r="Q356" s="762"/>
      <c r="R356" s="762"/>
      <c r="S356" s="762"/>
      <c r="T356" s="762"/>
      <c r="U356" s="762"/>
      <c r="V356" s="762"/>
      <c r="W356" s="762"/>
      <c r="X356" s="762"/>
      <c r="Y356" s="762"/>
      <c r="Z356" s="762"/>
      <c r="AA356" s="762"/>
      <c r="AB356" s="762"/>
      <c r="AC356" s="762"/>
      <c r="AD356" s="762"/>
      <c r="AE356" s="762"/>
      <c r="AF356" s="762"/>
    </row>
    <row r="357" spans="1:32" ht="12.75" customHeight="1">
      <c r="A357" s="762"/>
      <c r="B357" s="762"/>
      <c r="C357" s="763"/>
      <c r="D357" s="763"/>
      <c r="E357" s="764"/>
      <c r="F357" s="763"/>
      <c r="G357" s="762"/>
      <c r="H357" s="762"/>
      <c r="I357" s="762"/>
      <c r="J357" s="762"/>
      <c r="K357" s="763"/>
      <c r="L357" s="763"/>
      <c r="M357" s="763"/>
      <c r="N357" s="763"/>
      <c r="O357" s="762"/>
      <c r="P357" s="762"/>
      <c r="Q357" s="762"/>
      <c r="R357" s="762"/>
      <c r="S357" s="762"/>
      <c r="T357" s="762"/>
      <c r="U357" s="762"/>
      <c r="V357" s="762"/>
      <c r="W357" s="762"/>
      <c r="X357" s="762"/>
      <c r="Y357" s="762"/>
      <c r="Z357" s="762"/>
      <c r="AA357" s="762"/>
      <c r="AB357" s="762"/>
      <c r="AC357" s="762"/>
      <c r="AD357" s="762"/>
      <c r="AE357" s="762"/>
      <c r="AF357" s="762"/>
    </row>
    <row r="358" spans="1:32" ht="12.75" customHeight="1">
      <c r="A358" s="762"/>
      <c r="B358" s="762"/>
      <c r="C358" s="763"/>
      <c r="D358" s="763"/>
      <c r="E358" s="764"/>
      <c r="F358" s="763"/>
      <c r="G358" s="762"/>
      <c r="H358" s="762"/>
      <c r="I358" s="762"/>
      <c r="J358" s="762"/>
      <c r="K358" s="763"/>
      <c r="L358" s="763"/>
      <c r="M358" s="763"/>
      <c r="N358" s="763"/>
      <c r="O358" s="762"/>
      <c r="P358" s="762"/>
      <c r="Q358" s="762"/>
      <c r="R358" s="762"/>
      <c r="S358" s="762"/>
      <c r="T358" s="762"/>
      <c r="U358" s="762"/>
      <c r="V358" s="762"/>
      <c r="W358" s="762"/>
      <c r="X358" s="762"/>
      <c r="Y358" s="762"/>
      <c r="Z358" s="762"/>
      <c r="AA358" s="762"/>
      <c r="AB358" s="762"/>
      <c r="AC358" s="762"/>
      <c r="AD358" s="762"/>
      <c r="AE358" s="762"/>
      <c r="AF358" s="762"/>
    </row>
    <row r="359" spans="1:32" ht="12.75" customHeight="1">
      <c r="A359" s="762"/>
      <c r="B359" s="762"/>
      <c r="C359" s="763"/>
      <c r="D359" s="763"/>
      <c r="E359" s="764"/>
      <c r="F359" s="763"/>
      <c r="G359" s="762"/>
      <c r="H359" s="762"/>
      <c r="I359" s="762"/>
      <c r="J359" s="762"/>
      <c r="K359" s="763"/>
      <c r="L359" s="763"/>
      <c r="M359" s="763"/>
      <c r="N359" s="763"/>
      <c r="O359" s="762"/>
      <c r="P359" s="762"/>
      <c r="Q359" s="762"/>
      <c r="R359" s="762"/>
      <c r="S359" s="762"/>
      <c r="T359" s="762"/>
      <c r="U359" s="762"/>
      <c r="V359" s="762"/>
      <c r="W359" s="762"/>
      <c r="X359" s="762"/>
      <c r="Y359" s="762"/>
      <c r="Z359" s="762"/>
      <c r="AA359" s="762"/>
      <c r="AB359" s="762"/>
      <c r="AC359" s="762"/>
      <c r="AD359" s="762"/>
      <c r="AE359" s="762"/>
      <c r="AF359" s="762"/>
    </row>
    <row r="360" spans="1:32" ht="12.75" customHeight="1">
      <c r="A360" s="762"/>
      <c r="B360" s="762"/>
      <c r="C360" s="763"/>
      <c r="D360" s="763"/>
      <c r="E360" s="764"/>
      <c r="F360" s="763"/>
      <c r="G360" s="762"/>
      <c r="H360" s="762"/>
      <c r="I360" s="762"/>
      <c r="J360" s="762"/>
      <c r="K360" s="763"/>
      <c r="L360" s="763"/>
      <c r="M360" s="763"/>
      <c r="N360" s="763"/>
      <c r="O360" s="762"/>
      <c r="P360" s="762"/>
      <c r="Q360" s="762"/>
      <c r="R360" s="762"/>
      <c r="S360" s="762"/>
      <c r="T360" s="762"/>
      <c r="U360" s="762"/>
      <c r="V360" s="762"/>
      <c r="W360" s="762"/>
      <c r="X360" s="762"/>
      <c r="Y360" s="762"/>
      <c r="Z360" s="762"/>
      <c r="AA360" s="762"/>
      <c r="AB360" s="762"/>
      <c r="AC360" s="762"/>
      <c r="AD360" s="762"/>
      <c r="AE360" s="762"/>
      <c r="AF360" s="762"/>
    </row>
    <row r="361" spans="1:32" ht="12.75" customHeight="1">
      <c r="A361" s="762"/>
      <c r="B361" s="762"/>
      <c r="C361" s="763"/>
      <c r="D361" s="763"/>
      <c r="E361" s="764"/>
      <c r="F361" s="763"/>
      <c r="G361" s="762"/>
      <c r="H361" s="762"/>
      <c r="I361" s="762"/>
      <c r="J361" s="762"/>
      <c r="K361" s="763"/>
      <c r="L361" s="763"/>
      <c r="M361" s="763"/>
      <c r="N361" s="763"/>
      <c r="O361" s="762"/>
      <c r="P361" s="762"/>
      <c r="Q361" s="762"/>
      <c r="R361" s="762"/>
      <c r="S361" s="762"/>
      <c r="T361" s="762"/>
      <c r="U361" s="762"/>
      <c r="V361" s="762"/>
      <c r="W361" s="762"/>
      <c r="X361" s="762"/>
      <c r="Y361" s="762"/>
      <c r="Z361" s="762"/>
      <c r="AA361" s="762"/>
      <c r="AB361" s="762"/>
      <c r="AC361" s="762"/>
      <c r="AD361" s="762"/>
      <c r="AE361" s="762"/>
      <c r="AF361" s="762"/>
    </row>
    <row r="362" spans="1:32" ht="12.75" customHeight="1">
      <c r="A362" s="762"/>
      <c r="B362" s="762"/>
      <c r="C362" s="763"/>
      <c r="D362" s="763"/>
      <c r="E362" s="764"/>
      <c r="F362" s="763"/>
      <c r="G362" s="762"/>
      <c r="H362" s="762"/>
      <c r="I362" s="762"/>
      <c r="J362" s="762"/>
      <c r="K362" s="763"/>
      <c r="L362" s="763"/>
      <c r="M362" s="763"/>
      <c r="N362" s="763"/>
      <c r="O362" s="762"/>
      <c r="P362" s="762"/>
      <c r="Q362" s="762"/>
      <c r="R362" s="762"/>
      <c r="S362" s="762"/>
      <c r="T362" s="762"/>
      <c r="U362" s="762"/>
      <c r="V362" s="762"/>
      <c r="W362" s="762"/>
      <c r="X362" s="762"/>
      <c r="Y362" s="762"/>
      <c r="Z362" s="762"/>
      <c r="AA362" s="762"/>
      <c r="AB362" s="762"/>
      <c r="AC362" s="762"/>
      <c r="AD362" s="762"/>
      <c r="AE362" s="762"/>
      <c r="AF362" s="762"/>
    </row>
    <row r="363" spans="1:32" ht="12.75" customHeight="1">
      <c r="A363" s="762"/>
      <c r="B363" s="762"/>
      <c r="C363" s="763"/>
      <c r="D363" s="763"/>
      <c r="E363" s="764"/>
      <c r="F363" s="763"/>
      <c r="G363" s="762"/>
      <c r="H363" s="762"/>
      <c r="I363" s="762"/>
      <c r="J363" s="762"/>
      <c r="K363" s="763"/>
      <c r="L363" s="763"/>
      <c r="M363" s="763"/>
      <c r="N363" s="763"/>
      <c r="O363" s="762"/>
      <c r="P363" s="762"/>
      <c r="Q363" s="762"/>
      <c r="R363" s="762"/>
      <c r="S363" s="762"/>
      <c r="T363" s="762"/>
      <c r="U363" s="762"/>
      <c r="V363" s="762"/>
      <c r="W363" s="762"/>
      <c r="X363" s="762"/>
      <c r="Y363" s="762"/>
      <c r="Z363" s="762"/>
      <c r="AA363" s="762"/>
      <c r="AB363" s="762"/>
      <c r="AC363" s="762"/>
      <c r="AD363" s="762"/>
      <c r="AE363" s="762"/>
      <c r="AF363" s="762"/>
    </row>
    <row r="364" spans="1:32" ht="12.75" customHeight="1">
      <c r="A364" s="762"/>
      <c r="B364" s="762"/>
      <c r="C364" s="763"/>
      <c r="D364" s="763"/>
      <c r="E364" s="764"/>
      <c r="F364" s="763"/>
      <c r="G364" s="762"/>
      <c r="H364" s="762"/>
      <c r="I364" s="762"/>
      <c r="J364" s="762"/>
      <c r="K364" s="763"/>
      <c r="L364" s="763"/>
      <c r="M364" s="763"/>
      <c r="N364" s="763"/>
      <c r="O364" s="762"/>
      <c r="P364" s="762"/>
      <c r="Q364" s="762"/>
      <c r="R364" s="762"/>
      <c r="S364" s="762"/>
      <c r="T364" s="762"/>
      <c r="U364" s="762"/>
      <c r="V364" s="762"/>
      <c r="W364" s="762"/>
      <c r="X364" s="762"/>
      <c r="Y364" s="762"/>
      <c r="Z364" s="762"/>
      <c r="AA364" s="762"/>
      <c r="AB364" s="762"/>
      <c r="AC364" s="762"/>
      <c r="AD364" s="762"/>
      <c r="AE364" s="762"/>
      <c r="AF364" s="762"/>
    </row>
    <row r="365" spans="1:32" ht="12.75" customHeight="1">
      <c r="A365" s="762"/>
      <c r="B365" s="762"/>
      <c r="C365" s="763"/>
      <c r="D365" s="763"/>
      <c r="E365" s="764"/>
      <c r="F365" s="763"/>
      <c r="G365" s="762"/>
      <c r="H365" s="762"/>
      <c r="I365" s="762"/>
      <c r="J365" s="762"/>
      <c r="K365" s="763"/>
      <c r="L365" s="763"/>
      <c r="M365" s="763"/>
      <c r="N365" s="763"/>
      <c r="O365" s="762"/>
      <c r="P365" s="762"/>
      <c r="Q365" s="762"/>
      <c r="R365" s="762"/>
      <c r="S365" s="762"/>
      <c r="T365" s="762"/>
      <c r="U365" s="762"/>
      <c r="V365" s="762"/>
      <c r="W365" s="762"/>
      <c r="X365" s="762"/>
      <c r="Y365" s="762"/>
      <c r="Z365" s="762"/>
      <c r="AA365" s="762"/>
      <c r="AB365" s="762"/>
      <c r="AC365" s="762"/>
      <c r="AD365" s="762"/>
      <c r="AE365" s="762"/>
      <c r="AF365" s="762"/>
    </row>
    <row r="366" spans="1:32" ht="12.75" customHeight="1">
      <c r="A366" s="762"/>
      <c r="B366" s="762"/>
      <c r="C366" s="763"/>
      <c r="D366" s="763"/>
      <c r="E366" s="764"/>
      <c r="F366" s="763"/>
      <c r="G366" s="762"/>
      <c r="H366" s="762"/>
      <c r="I366" s="762"/>
      <c r="J366" s="762"/>
      <c r="K366" s="763"/>
      <c r="L366" s="763"/>
      <c r="M366" s="763"/>
      <c r="N366" s="763"/>
      <c r="O366" s="762"/>
      <c r="P366" s="762"/>
      <c r="Q366" s="762"/>
      <c r="R366" s="762"/>
      <c r="S366" s="762"/>
      <c r="T366" s="762"/>
      <c r="U366" s="762"/>
      <c r="V366" s="762"/>
      <c r="W366" s="762"/>
      <c r="X366" s="762"/>
      <c r="Y366" s="762"/>
      <c r="Z366" s="762"/>
      <c r="AA366" s="762"/>
      <c r="AB366" s="762"/>
      <c r="AC366" s="762"/>
      <c r="AD366" s="762"/>
      <c r="AE366" s="762"/>
      <c r="AF366" s="762"/>
    </row>
    <row r="367" spans="1:32" ht="12.75" customHeight="1">
      <c r="A367" s="762"/>
      <c r="B367" s="762"/>
      <c r="C367" s="763"/>
      <c r="D367" s="763"/>
      <c r="E367" s="764"/>
      <c r="F367" s="763"/>
      <c r="G367" s="762"/>
      <c r="H367" s="762"/>
      <c r="I367" s="762"/>
      <c r="J367" s="762"/>
      <c r="K367" s="763"/>
      <c r="L367" s="763"/>
      <c r="M367" s="763"/>
      <c r="N367" s="763"/>
      <c r="O367" s="762"/>
      <c r="P367" s="762"/>
      <c r="Q367" s="762"/>
      <c r="R367" s="762"/>
      <c r="S367" s="762"/>
      <c r="T367" s="762"/>
      <c r="U367" s="762"/>
      <c r="V367" s="762"/>
      <c r="W367" s="762"/>
      <c r="X367" s="762"/>
      <c r="Y367" s="762"/>
      <c r="Z367" s="762"/>
      <c r="AA367" s="762"/>
      <c r="AB367" s="762"/>
      <c r="AC367" s="762"/>
      <c r="AD367" s="762"/>
      <c r="AE367" s="762"/>
      <c r="AF367" s="762"/>
    </row>
    <row r="368" spans="1:32" ht="12.75" customHeight="1">
      <c r="A368" s="762"/>
      <c r="B368" s="762"/>
      <c r="C368" s="763"/>
      <c r="D368" s="763"/>
      <c r="E368" s="764"/>
      <c r="F368" s="763"/>
      <c r="G368" s="762"/>
      <c r="H368" s="762"/>
      <c r="I368" s="762"/>
      <c r="J368" s="762"/>
      <c r="K368" s="763"/>
      <c r="L368" s="763"/>
      <c r="M368" s="763"/>
      <c r="N368" s="763"/>
      <c r="O368" s="762"/>
      <c r="P368" s="762"/>
      <c r="Q368" s="762"/>
      <c r="R368" s="762"/>
      <c r="S368" s="762"/>
      <c r="T368" s="762"/>
      <c r="U368" s="762"/>
      <c r="V368" s="762"/>
      <c r="W368" s="762"/>
      <c r="X368" s="762"/>
      <c r="Y368" s="762"/>
      <c r="Z368" s="762"/>
      <c r="AA368" s="762"/>
      <c r="AB368" s="762"/>
      <c r="AC368" s="762"/>
      <c r="AD368" s="762"/>
      <c r="AE368" s="762"/>
      <c r="AF368" s="762"/>
    </row>
    <row r="369" spans="1:32" ht="12.75" customHeight="1">
      <c r="A369" s="762"/>
      <c r="B369" s="762"/>
      <c r="C369" s="763"/>
      <c r="D369" s="763"/>
      <c r="E369" s="764"/>
      <c r="F369" s="763"/>
      <c r="G369" s="762"/>
      <c r="H369" s="762"/>
      <c r="I369" s="762"/>
      <c r="J369" s="762"/>
      <c r="K369" s="763"/>
      <c r="L369" s="763"/>
      <c r="M369" s="763"/>
      <c r="N369" s="763"/>
      <c r="O369" s="762"/>
      <c r="P369" s="762"/>
      <c r="Q369" s="762"/>
      <c r="R369" s="762"/>
      <c r="S369" s="762"/>
      <c r="T369" s="762"/>
      <c r="U369" s="762"/>
      <c r="V369" s="762"/>
      <c r="W369" s="762"/>
      <c r="X369" s="762"/>
      <c r="Y369" s="762"/>
      <c r="Z369" s="762"/>
      <c r="AA369" s="762"/>
      <c r="AB369" s="762"/>
      <c r="AC369" s="762"/>
      <c r="AD369" s="762"/>
      <c r="AE369" s="762"/>
      <c r="AF369" s="762"/>
    </row>
    <row r="370" spans="1:32" ht="12.75" customHeight="1">
      <c r="A370" s="762"/>
      <c r="B370" s="762"/>
      <c r="C370" s="763"/>
      <c r="D370" s="763"/>
      <c r="E370" s="764"/>
      <c r="F370" s="763"/>
      <c r="G370" s="762"/>
      <c r="H370" s="762"/>
      <c r="I370" s="762"/>
      <c r="J370" s="762"/>
      <c r="K370" s="763"/>
      <c r="L370" s="763"/>
      <c r="M370" s="763"/>
      <c r="N370" s="763"/>
      <c r="O370" s="762"/>
      <c r="P370" s="762"/>
      <c r="Q370" s="762"/>
      <c r="R370" s="762"/>
      <c r="S370" s="762"/>
      <c r="T370" s="762"/>
      <c r="U370" s="762"/>
      <c r="V370" s="762"/>
      <c r="W370" s="762"/>
      <c r="X370" s="762"/>
      <c r="Y370" s="762"/>
      <c r="Z370" s="762"/>
      <c r="AA370" s="762"/>
      <c r="AB370" s="762"/>
      <c r="AC370" s="762"/>
      <c r="AD370" s="762"/>
      <c r="AE370" s="762"/>
      <c r="AF370" s="762"/>
    </row>
    <row r="371" spans="1:32" ht="12.75" customHeight="1">
      <c r="A371" s="762"/>
      <c r="B371" s="762"/>
      <c r="C371" s="763"/>
      <c r="D371" s="763"/>
      <c r="E371" s="764"/>
      <c r="F371" s="763"/>
      <c r="G371" s="762"/>
      <c r="H371" s="762"/>
      <c r="I371" s="762"/>
      <c r="J371" s="762"/>
      <c r="K371" s="763"/>
      <c r="L371" s="763"/>
      <c r="M371" s="763"/>
      <c r="N371" s="763"/>
      <c r="O371" s="762"/>
      <c r="P371" s="762"/>
      <c r="Q371" s="762"/>
      <c r="R371" s="762"/>
      <c r="S371" s="762"/>
      <c r="T371" s="762"/>
      <c r="U371" s="762"/>
      <c r="V371" s="762"/>
      <c r="W371" s="762"/>
      <c r="X371" s="762"/>
      <c r="Y371" s="762"/>
      <c r="Z371" s="762"/>
      <c r="AA371" s="762"/>
      <c r="AB371" s="762"/>
      <c r="AC371" s="762"/>
      <c r="AD371" s="762"/>
      <c r="AE371" s="762"/>
      <c r="AF371" s="762"/>
    </row>
    <row r="372" spans="1:32" ht="12.75" customHeight="1">
      <c r="A372" s="762"/>
      <c r="B372" s="762"/>
      <c r="C372" s="763"/>
      <c r="D372" s="763"/>
      <c r="E372" s="764"/>
      <c r="F372" s="763"/>
      <c r="G372" s="762"/>
      <c r="H372" s="762"/>
      <c r="I372" s="762"/>
      <c r="J372" s="762"/>
      <c r="K372" s="763"/>
      <c r="L372" s="763"/>
      <c r="M372" s="763"/>
      <c r="N372" s="763"/>
      <c r="O372" s="762"/>
      <c r="P372" s="762"/>
      <c r="Q372" s="762"/>
      <c r="R372" s="762"/>
      <c r="S372" s="762"/>
      <c r="T372" s="762"/>
      <c r="U372" s="762"/>
      <c r="V372" s="762"/>
      <c r="W372" s="762"/>
      <c r="X372" s="762"/>
      <c r="Y372" s="762"/>
      <c r="Z372" s="762"/>
      <c r="AA372" s="762"/>
      <c r="AB372" s="762"/>
      <c r="AC372" s="762"/>
      <c r="AD372" s="762"/>
      <c r="AE372" s="762"/>
      <c r="AF372" s="762"/>
    </row>
    <row r="373" spans="1:32" ht="12.75" customHeight="1">
      <c r="A373" s="762"/>
      <c r="B373" s="762"/>
      <c r="C373" s="763"/>
      <c r="D373" s="763"/>
      <c r="E373" s="764"/>
      <c r="F373" s="763"/>
      <c r="G373" s="762"/>
      <c r="H373" s="762"/>
      <c r="I373" s="762"/>
      <c r="J373" s="762"/>
      <c r="K373" s="763"/>
      <c r="L373" s="763"/>
      <c r="M373" s="763"/>
      <c r="N373" s="763"/>
      <c r="O373" s="762"/>
      <c r="P373" s="762"/>
      <c r="Q373" s="762"/>
      <c r="R373" s="762"/>
      <c r="S373" s="762"/>
      <c r="T373" s="762"/>
      <c r="U373" s="762"/>
      <c r="V373" s="762"/>
      <c r="W373" s="762"/>
      <c r="X373" s="762"/>
      <c r="Y373" s="762"/>
      <c r="Z373" s="762"/>
      <c r="AA373" s="762"/>
      <c r="AB373" s="762"/>
      <c r="AC373" s="762"/>
      <c r="AD373" s="762"/>
      <c r="AE373" s="762"/>
      <c r="AF373" s="762"/>
    </row>
    <row r="374" spans="1:32" ht="12.75" customHeight="1">
      <c r="A374" s="762"/>
      <c r="B374" s="762"/>
      <c r="C374" s="763"/>
      <c r="D374" s="763"/>
      <c r="E374" s="764"/>
      <c r="F374" s="763"/>
      <c r="G374" s="762"/>
      <c r="H374" s="762"/>
      <c r="I374" s="762"/>
      <c r="J374" s="762"/>
      <c r="K374" s="763"/>
      <c r="L374" s="763"/>
      <c r="M374" s="763"/>
      <c r="N374" s="763"/>
      <c r="O374" s="762"/>
      <c r="P374" s="762"/>
      <c r="Q374" s="762"/>
      <c r="R374" s="762"/>
      <c r="S374" s="762"/>
      <c r="T374" s="762"/>
      <c r="U374" s="762"/>
      <c r="V374" s="762"/>
      <c r="W374" s="762"/>
      <c r="X374" s="762"/>
      <c r="Y374" s="762"/>
      <c r="Z374" s="762"/>
      <c r="AA374" s="762"/>
      <c r="AB374" s="762"/>
      <c r="AC374" s="762"/>
      <c r="AD374" s="762"/>
      <c r="AE374" s="762"/>
      <c r="AF374" s="762"/>
    </row>
    <row r="375" spans="1:32" ht="12.75" customHeight="1">
      <c r="A375" s="762"/>
      <c r="B375" s="762"/>
      <c r="C375" s="763"/>
      <c r="D375" s="763"/>
      <c r="E375" s="764"/>
      <c r="F375" s="763"/>
      <c r="G375" s="762"/>
      <c r="H375" s="762"/>
      <c r="I375" s="762"/>
      <c r="J375" s="762"/>
      <c r="K375" s="763"/>
      <c r="L375" s="763"/>
      <c r="M375" s="763"/>
      <c r="N375" s="763"/>
      <c r="O375" s="762"/>
      <c r="P375" s="762"/>
      <c r="Q375" s="762"/>
      <c r="R375" s="762"/>
      <c r="S375" s="762"/>
      <c r="T375" s="762"/>
      <c r="U375" s="762"/>
      <c r="V375" s="762"/>
      <c r="W375" s="762"/>
      <c r="X375" s="762"/>
      <c r="Y375" s="762"/>
      <c r="Z375" s="762"/>
      <c r="AA375" s="762"/>
      <c r="AB375" s="762"/>
      <c r="AC375" s="762"/>
      <c r="AD375" s="762"/>
      <c r="AE375" s="762"/>
      <c r="AF375" s="762"/>
    </row>
    <row r="376" spans="1:32" ht="12.75" customHeight="1">
      <c r="A376" s="762"/>
      <c r="B376" s="762"/>
      <c r="C376" s="763"/>
      <c r="D376" s="763"/>
      <c r="E376" s="764"/>
      <c r="F376" s="763"/>
      <c r="G376" s="762"/>
      <c r="H376" s="762"/>
      <c r="I376" s="762"/>
      <c r="J376" s="762"/>
      <c r="K376" s="763"/>
      <c r="L376" s="763"/>
      <c r="M376" s="763"/>
      <c r="N376" s="763"/>
      <c r="O376" s="762"/>
      <c r="P376" s="762"/>
      <c r="Q376" s="762"/>
      <c r="R376" s="762"/>
      <c r="S376" s="762"/>
      <c r="T376" s="762"/>
      <c r="U376" s="762"/>
      <c r="V376" s="762"/>
      <c r="W376" s="762"/>
      <c r="X376" s="762"/>
      <c r="Y376" s="762"/>
      <c r="Z376" s="762"/>
      <c r="AA376" s="762"/>
      <c r="AB376" s="762"/>
      <c r="AC376" s="762"/>
      <c r="AD376" s="762"/>
      <c r="AE376" s="762"/>
      <c r="AF376" s="762"/>
    </row>
    <row r="377" spans="1:32" ht="12.75" customHeight="1">
      <c r="A377" s="762"/>
      <c r="B377" s="762"/>
      <c r="C377" s="763"/>
      <c r="D377" s="763"/>
      <c r="E377" s="764"/>
      <c r="F377" s="763"/>
      <c r="G377" s="762"/>
      <c r="H377" s="762"/>
      <c r="I377" s="762"/>
      <c r="J377" s="762"/>
      <c r="K377" s="763"/>
      <c r="L377" s="763"/>
      <c r="M377" s="763"/>
      <c r="N377" s="763"/>
      <c r="O377" s="762"/>
      <c r="P377" s="762"/>
      <c r="Q377" s="762"/>
      <c r="R377" s="762"/>
      <c r="S377" s="762"/>
      <c r="T377" s="762"/>
      <c r="U377" s="762"/>
      <c r="V377" s="762"/>
      <c r="W377" s="762"/>
      <c r="X377" s="762"/>
      <c r="Y377" s="762"/>
      <c r="Z377" s="762"/>
      <c r="AA377" s="762"/>
      <c r="AB377" s="762"/>
      <c r="AC377" s="762"/>
      <c r="AD377" s="762"/>
      <c r="AE377" s="762"/>
      <c r="AF377" s="762"/>
    </row>
    <row r="378" spans="1:32" ht="12.75" customHeight="1">
      <c r="A378" s="762"/>
      <c r="B378" s="762"/>
      <c r="C378" s="763"/>
      <c r="D378" s="763"/>
      <c r="E378" s="764"/>
      <c r="F378" s="763"/>
      <c r="G378" s="762"/>
      <c r="H378" s="762"/>
      <c r="I378" s="762"/>
      <c r="J378" s="762"/>
      <c r="K378" s="763"/>
      <c r="L378" s="763"/>
      <c r="M378" s="763"/>
      <c r="N378" s="763"/>
      <c r="O378" s="762"/>
      <c r="P378" s="762"/>
      <c r="Q378" s="762"/>
      <c r="R378" s="762"/>
      <c r="S378" s="762"/>
      <c r="T378" s="762"/>
      <c r="U378" s="762"/>
      <c r="V378" s="762"/>
      <c r="W378" s="762"/>
      <c r="X378" s="762"/>
      <c r="Y378" s="762"/>
      <c r="Z378" s="762"/>
      <c r="AA378" s="762"/>
      <c r="AB378" s="762"/>
      <c r="AC378" s="762"/>
      <c r="AD378" s="762"/>
      <c r="AE378" s="762"/>
      <c r="AF378" s="762"/>
    </row>
    <row r="379" spans="1:32" ht="12.75" customHeight="1">
      <c r="A379" s="762"/>
      <c r="B379" s="762"/>
      <c r="C379" s="763"/>
      <c r="D379" s="763"/>
      <c r="E379" s="764"/>
      <c r="F379" s="763"/>
      <c r="G379" s="762"/>
      <c r="H379" s="762"/>
      <c r="I379" s="762"/>
      <c r="J379" s="762"/>
      <c r="K379" s="763"/>
      <c r="L379" s="763"/>
      <c r="M379" s="763"/>
      <c r="N379" s="763"/>
      <c r="O379" s="762"/>
      <c r="P379" s="762"/>
      <c r="Q379" s="762"/>
      <c r="R379" s="762"/>
      <c r="S379" s="762"/>
      <c r="T379" s="762"/>
      <c r="U379" s="762"/>
      <c r="V379" s="762"/>
      <c r="W379" s="762"/>
      <c r="X379" s="762"/>
      <c r="Y379" s="762"/>
      <c r="Z379" s="762"/>
      <c r="AA379" s="762"/>
      <c r="AB379" s="762"/>
      <c r="AC379" s="762"/>
      <c r="AD379" s="762"/>
      <c r="AE379" s="762"/>
      <c r="AF379" s="762"/>
    </row>
    <row r="380" spans="1:32" ht="12.75" customHeight="1">
      <c r="A380" s="762"/>
      <c r="B380" s="762"/>
      <c r="C380" s="763"/>
      <c r="D380" s="763"/>
      <c r="E380" s="764"/>
      <c r="F380" s="763"/>
      <c r="G380" s="762"/>
      <c r="H380" s="762"/>
      <c r="I380" s="762"/>
      <c r="J380" s="762"/>
      <c r="K380" s="763"/>
      <c r="L380" s="763"/>
      <c r="M380" s="763"/>
      <c r="N380" s="763"/>
      <c r="O380" s="762"/>
      <c r="P380" s="762"/>
      <c r="Q380" s="762"/>
      <c r="R380" s="762"/>
      <c r="S380" s="762"/>
      <c r="T380" s="762"/>
      <c r="U380" s="762"/>
      <c r="V380" s="762"/>
      <c r="W380" s="762"/>
      <c r="X380" s="762"/>
      <c r="Y380" s="762"/>
      <c r="Z380" s="762"/>
      <c r="AA380" s="762"/>
      <c r="AB380" s="762"/>
      <c r="AC380" s="762"/>
      <c r="AD380" s="762"/>
      <c r="AE380" s="762"/>
      <c r="AF380" s="762"/>
    </row>
    <row r="381" spans="1:32" ht="12.75" customHeight="1">
      <c r="A381" s="762"/>
      <c r="B381" s="762"/>
      <c r="C381" s="763"/>
      <c r="D381" s="763"/>
      <c r="E381" s="764"/>
      <c r="F381" s="763"/>
      <c r="G381" s="762"/>
      <c r="H381" s="762"/>
      <c r="I381" s="762"/>
      <c r="J381" s="762"/>
      <c r="K381" s="763"/>
      <c r="L381" s="763"/>
      <c r="M381" s="763"/>
      <c r="N381" s="763"/>
      <c r="O381" s="762"/>
      <c r="P381" s="762"/>
      <c r="Q381" s="762"/>
      <c r="R381" s="762"/>
      <c r="S381" s="762"/>
      <c r="T381" s="762"/>
      <c r="U381" s="762"/>
      <c r="V381" s="762"/>
      <c r="W381" s="762"/>
      <c r="X381" s="762"/>
      <c r="Y381" s="762"/>
      <c r="Z381" s="762"/>
      <c r="AA381" s="762"/>
      <c r="AB381" s="762"/>
      <c r="AC381" s="762"/>
      <c r="AD381" s="762"/>
      <c r="AE381" s="762"/>
      <c r="AF381" s="762"/>
    </row>
    <row r="382" spans="1:32" ht="12.75" customHeight="1">
      <c r="A382" s="762"/>
      <c r="B382" s="762"/>
      <c r="C382" s="763"/>
      <c r="D382" s="763"/>
      <c r="E382" s="764"/>
      <c r="F382" s="763"/>
      <c r="G382" s="762"/>
      <c r="H382" s="762"/>
      <c r="I382" s="762"/>
      <c r="J382" s="762"/>
      <c r="K382" s="763"/>
      <c r="L382" s="763"/>
      <c r="M382" s="763"/>
      <c r="N382" s="763"/>
      <c r="O382" s="762"/>
      <c r="P382" s="762"/>
      <c r="Q382" s="762"/>
      <c r="R382" s="762"/>
      <c r="S382" s="762"/>
      <c r="T382" s="762"/>
      <c r="U382" s="762"/>
      <c r="V382" s="762"/>
      <c r="W382" s="762"/>
      <c r="X382" s="762"/>
      <c r="Y382" s="762"/>
      <c r="Z382" s="762"/>
      <c r="AA382" s="762"/>
      <c r="AB382" s="762"/>
      <c r="AC382" s="762"/>
      <c r="AD382" s="762"/>
      <c r="AE382" s="762"/>
      <c r="AF382" s="762"/>
    </row>
    <row r="383" spans="1:32" ht="12.75" customHeight="1">
      <c r="A383" s="762"/>
      <c r="B383" s="762"/>
      <c r="C383" s="763"/>
      <c r="D383" s="763"/>
      <c r="E383" s="764"/>
      <c r="F383" s="763"/>
      <c r="G383" s="762"/>
      <c r="H383" s="762"/>
      <c r="I383" s="762"/>
      <c r="J383" s="762"/>
      <c r="K383" s="763"/>
      <c r="L383" s="763"/>
      <c r="M383" s="763"/>
      <c r="N383" s="763"/>
      <c r="O383" s="762"/>
      <c r="P383" s="762"/>
      <c r="Q383" s="762"/>
      <c r="R383" s="762"/>
      <c r="S383" s="762"/>
      <c r="T383" s="762"/>
      <c r="U383" s="762"/>
      <c r="V383" s="762"/>
      <c r="W383" s="762"/>
      <c r="X383" s="762"/>
      <c r="Y383" s="762"/>
      <c r="Z383" s="762"/>
      <c r="AA383" s="762"/>
      <c r="AB383" s="762"/>
      <c r="AC383" s="762"/>
      <c r="AD383" s="762"/>
      <c r="AE383" s="762"/>
      <c r="AF383" s="762"/>
    </row>
    <row r="384" spans="1:32" ht="12.75" customHeight="1">
      <c r="A384" s="762"/>
      <c r="B384" s="762"/>
      <c r="C384" s="763"/>
      <c r="D384" s="763"/>
      <c r="E384" s="764"/>
      <c r="F384" s="763"/>
      <c r="G384" s="762"/>
      <c r="H384" s="762"/>
      <c r="I384" s="762"/>
      <c r="J384" s="762"/>
      <c r="K384" s="763"/>
      <c r="L384" s="763"/>
      <c r="M384" s="763"/>
      <c r="N384" s="763"/>
      <c r="O384" s="762"/>
      <c r="P384" s="762"/>
      <c r="Q384" s="762"/>
      <c r="R384" s="762"/>
      <c r="S384" s="762"/>
      <c r="T384" s="762"/>
      <c r="U384" s="762"/>
      <c r="V384" s="762"/>
      <c r="W384" s="762"/>
      <c r="X384" s="762"/>
      <c r="Y384" s="762"/>
      <c r="Z384" s="762"/>
      <c r="AA384" s="762"/>
      <c r="AB384" s="762"/>
      <c r="AC384" s="762"/>
      <c r="AD384" s="762"/>
      <c r="AE384" s="762"/>
      <c r="AF384" s="762"/>
    </row>
    <row r="385" spans="1:32" ht="12.75" customHeight="1">
      <c r="A385" s="762"/>
      <c r="B385" s="762"/>
      <c r="C385" s="763"/>
      <c r="D385" s="763"/>
      <c r="E385" s="764"/>
      <c r="F385" s="763"/>
      <c r="G385" s="762"/>
      <c r="H385" s="762"/>
      <c r="I385" s="762"/>
      <c r="J385" s="762"/>
      <c r="K385" s="763"/>
      <c r="L385" s="763"/>
      <c r="M385" s="763"/>
      <c r="N385" s="763"/>
      <c r="O385" s="762"/>
      <c r="P385" s="762"/>
      <c r="Q385" s="762"/>
      <c r="R385" s="762"/>
      <c r="S385" s="762"/>
      <c r="T385" s="762"/>
      <c r="U385" s="762"/>
      <c r="V385" s="762"/>
      <c r="W385" s="762"/>
      <c r="X385" s="762"/>
      <c r="Y385" s="762"/>
      <c r="Z385" s="762"/>
      <c r="AA385" s="762"/>
      <c r="AB385" s="762"/>
      <c r="AC385" s="762"/>
      <c r="AD385" s="762"/>
      <c r="AE385" s="762"/>
      <c r="AF385" s="762"/>
    </row>
    <row r="386" spans="1:32" ht="12.75" customHeight="1">
      <c r="A386" s="762"/>
      <c r="B386" s="762"/>
      <c r="C386" s="763"/>
      <c r="D386" s="763"/>
      <c r="E386" s="764"/>
      <c r="F386" s="763"/>
      <c r="G386" s="762"/>
      <c r="H386" s="762"/>
      <c r="I386" s="762"/>
      <c r="J386" s="762"/>
      <c r="K386" s="763"/>
      <c r="L386" s="763"/>
      <c r="M386" s="763"/>
      <c r="N386" s="763"/>
      <c r="O386" s="762"/>
      <c r="P386" s="762"/>
      <c r="Q386" s="762"/>
      <c r="R386" s="762"/>
      <c r="S386" s="762"/>
      <c r="T386" s="762"/>
      <c r="U386" s="762"/>
      <c r="V386" s="762"/>
      <c r="W386" s="762"/>
      <c r="X386" s="762"/>
      <c r="Y386" s="762"/>
      <c r="Z386" s="762"/>
      <c r="AA386" s="762"/>
      <c r="AB386" s="762"/>
      <c r="AC386" s="762"/>
      <c r="AD386" s="762"/>
      <c r="AE386" s="762"/>
      <c r="AF386" s="762"/>
    </row>
    <row r="387" spans="1:32" ht="12.75" customHeight="1">
      <c r="A387" s="762"/>
      <c r="B387" s="762"/>
      <c r="C387" s="763"/>
      <c r="D387" s="763"/>
      <c r="E387" s="764"/>
      <c r="F387" s="763"/>
      <c r="G387" s="762"/>
      <c r="H387" s="762"/>
      <c r="I387" s="762"/>
      <c r="J387" s="762"/>
      <c r="K387" s="763"/>
      <c r="L387" s="763"/>
      <c r="M387" s="763"/>
      <c r="N387" s="763"/>
      <c r="O387" s="762"/>
      <c r="P387" s="762"/>
      <c r="Q387" s="762"/>
      <c r="R387" s="762"/>
      <c r="S387" s="762"/>
      <c r="T387" s="762"/>
      <c r="U387" s="762"/>
      <c r="V387" s="762"/>
      <c r="W387" s="762"/>
      <c r="X387" s="762"/>
      <c r="Y387" s="762"/>
      <c r="Z387" s="762"/>
      <c r="AA387" s="762"/>
      <c r="AB387" s="762"/>
      <c r="AC387" s="762"/>
      <c r="AD387" s="762"/>
      <c r="AE387" s="762"/>
      <c r="AF387" s="762"/>
    </row>
    <row r="388" spans="1:32" ht="12.75" customHeight="1">
      <c r="A388" s="762"/>
      <c r="B388" s="762"/>
      <c r="C388" s="763"/>
      <c r="D388" s="763"/>
      <c r="E388" s="764"/>
      <c r="F388" s="763"/>
      <c r="G388" s="762"/>
      <c r="H388" s="762"/>
      <c r="I388" s="762"/>
      <c r="J388" s="762"/>
      <c r="K388" s="763"/>
      <c r="L388" s="763"/>
      <c r="M388" s="763"/>
      <c r="N388" s="763"/>
      <c r="O388" s="762"/>
      <c r="P388" s="762"/>
      <c r="Q388" s="762"/>
      <c r="R388" s="762"/>
      <c r="S388" s="762"/>
      <c r="T388" s="762"/>
      <c r="U388" s="762"/>
      <c r="V388" s="762"/>
      <c r="W388" s="762"/>
      <c r="X388" s="762"/>
      <c r="Y388" s="762"/>
      <c r="Z388" s="762"/>
      <c r="AA388" s="762"/>
      <c r="AB388" s="762"/>
      <c r="AC388" s="762"/>
      <c r="AD388" s="762"/>
      <c r="AE388" s="762"/>
      <c r="AF388" s="762"/>
    </row>
    <row r="389" spans="1:32" ht="12.75" customHeight="1">
      <c r="A389" s="762"/>
      <c r="B389" s="762"/>
      <c r="C389" s="763"/>
      <c r="D389" s="763"/>
      <c r="E389" s="764"/>
      <c r="F389" s="763"/>
      <c r="G389" s="762"/>
      <c r="H389" s="762"/>
      <c r="I389" s="762"/>
      <c r="J389" s="762"/>
      <c r="K389" s="763"/>
      <c r="L389" s="763"/>
      <c r="M389" s="763"/>
      <c r="N389" s="763"/>
      <c r="O389" s="762"/>
      <c r="P389" s="762"/>
      <c r="Q389" s="762"/>
      <c r="R389" s="762"/>
      <c r="S389" s="762"/>
      <c r="T389" s="762"/>
      <c r="U389" s="762"/>
      <c r="V389" s="762"/>
      <c r="W389" s="762"/>
      <c r="X389" s="762"/>
      <c r="Y389" s="762"/>
      <c r="Z389" s="762"/>
      <c r="AA389" s="762"/>
      <c r="AB389" s="762"/>
      <c r="AC389" s="762"/>
      <c r="AD389" s="762"/>
      <c r="AE389" s="762"/>
      <c r="AF389" s="762"/>
    </row>
    <row r="390" spans="1:32" ht="12.75" customHeight="1">
      <c r="A390" s="762"/>
      <c r="B390" s="762"/>
      <c r="C390" s="763"/>
      <c r="D390" s="763"/>
      <c r="E390" s="764"/>
      <c r="F390" s="763"/>
      <c r="G390" s="762"/>
      <c r="H390" s="762"/>
      <c r="I390" s="762"/>
      <c r="J390" s="762"/>
      <c r="K390" s="763"/>
      <c r="L390" s="763"/>
      <c r="M390" s="763"/>
      <c r="N390" s="763"/>
      <c r="O390" s="762"/>
      <c r="P390" s="762"/>
      <c r="Q390" s="762"/>
      <c r="R390" s="762"/>
      <c r="S390" s="762"/>
      <c r="T390" s="762"/>
      <c r="U390" s="762"/>
      <c r="V390" s="762"/>
      <c r="W390" s="762"/>
      <c r="X390" s="762"/>
      <c r="Y390" s="762"/>
      <c r="Z390" s="762"/>
      <c r="AA390" s="762"/>
      <c r="AB390" s="762"/>
      <c r="AC390" s="762"/>
      <c r="AD390" s="762"/>
      <c r="AE390" s="762"/>
      <c r="AF390" s="762"/>
    </row>
    <row r="391" spans="1:32" ht="12.75" customHeight="1">
      <c r="A391" s="762"/>
      <c r="B391" s="762"/>
      <c r="C391" s="763"/>
      <c r="D391" s="763"/>
      <c r="E391" s="764"/>
      <c r="F391" s="763"/>
      <c r="G391" s="762"/>
      <c r="H391" s="762"/>
      <c r="I391" s="762"/>
      <c r="J391" s="762"/>
      <c r="K391" s="763"/>
      <c r="L391" s="763"/>
      <c r="M391" s="763"/>
      <c r="N391" s="763"/>
      <c r="O391" s="762"/>
      <c r="P391" s="762"/>
      <c r="Q391" s="762"/>
      <c r="R391" s="762"/>
      <c r="S391" s="762"/>
      <c r="T391" s="762"/>
      <c r="U391" s="762"/>
      <c r="V391" s="762"/>
      <c r="W391" s="762"/>
      <c r="X391" s="762"/>
      <c r="Y391" s="762"/>
      <c r="Z391" s="762"/>
      <c r="AA391" s="762"/>
      <c r="AB391" s="762"/>
      <c r="AC391" s="762"/>
      <c r="AD391" s="762"/>
      <c r="AE391" s="762"/>
      <c r="AF391" s="762"/>
    </row>
    <row r="392" spans="1:32" ht="12.75" customHeight="1">
      <c r="A392" s="762"/>
      <c r="B392" s="762"/>
      <c r="C392" s="763"/>
      <c r="D392" s="763"/>
      <c r="E392" s="764"/>
      <c r="F392" s="763"/>
      <c r="G392" s="762"/>
      <c r="H392" s="762"/>
      <c r="I392" s="762"/>
      <c r="J392" s="762"/>
      <c r="K392" s="763"/>
      <c r="L392" s="763"/>
      <c r="M392" s="763"/>
      <c r="N392" s="763"/>
      <c r="O392" s="762"/>
      <c r="P392" s="762"/>
      <c r="Q392" s="762"/>
      <c r="R392" s="762"/>
      <c r="S392" s="762"/>
      <c r="T392" s="762"/>
      <c r="U392" s="762"/>
      <c r="V392" s="762"/>
      <c r="W392" s="762"/>
      <c r="X392" s="762"/>
      <c r="Y392" s="762"/>
      <c r="Z392" s="762"/>
      <c r="AA392" s="762"/>
      <c r="AB392" s="762"/>
      <c r="AC392" s="762"/>
      <c r="AD392" s="762"/>
      <c r="AE392" s="762"/>
      <c r="AF392" s="762"/>
    </row>
    <row r="393" spans="1:32" ht="12.75" customHeight="1">
      <c r="A393" s="762"/>
      <c r="B393" s="762"/>
      <c r="C393" s="763"/>
      <c r="D393" s="763"/>
      <c r="E393" s="764"/>
      <c r="F393" s="763"/>
      <c r="G393" s="762"/>
      <c r="H393" s="762"/>
      <c r="I393" s="762"/>
      <c r="J393" s="762"/>
      <c r="K393" s="763"/>
      <c r="L393" s="763"/>
      <c r="M393" s="763"/>
      <c r="N393" s="763"/>
      <c r="O393" s="762"/>
      <c r="P393" s="762"/>
      <c r="Q393" s="762"/>
      <c r="R393" s="762"/>
      <c r="S393" s="762"/>
      <c r="T393" s="762"/>
      <c r="U393" s="762"/>
      <c r="V393" s="762"/>
      <c r="W393" s="762"/>
      <c r="X393" s="762"/>
      <c r="Y393" s="762"/>
      <c r="Z393" s="762"/>
      <c r="AA393" s="762"/>
      <c r="AB393" s="762"/>
      <c r="AC393" s="762"/>
      <c r="AD393" s="762"/>
      <c r="AE393" s="762"/>
      <c r="AF393" s="762"/>
    </row>
    <row r="394" spans="1:32" ht="12.75" customHeight="1">
      <c r="A394" s="762"/>
      <c r="B394" s="762"/>
      <c r="C394" s="763"/>
      <c r="D394" s="763"/>
      <c r="E394" s="764"/>
      <c r="F394" s="763"/>
      <c r="G394" s="762"/>
      <c r="H394" s="762"/>
      <c r="I394" s="762"/>
      <c r="J394" s="762"/>
      <c r="K394" s="763"/>
      <c r="L394" s="763"/>
      <c r="M394" s="763"/>
      <c r="N394" s="763"/>
      <c r="O394" s="762"/>
      <c r="P394" s="762"/>
      <c r="Q394" s="762"/>
      <c r="R394" s="762"/>
      <c r="S394" s="762"/>
      <c r="T394" s="762"/>
      <c r="U394" s="762"/>
      <c r="V394" s="762"/>
      <c r="W394" s="762"/>
      <c r="X394" s="762"/>
      <c r="Y394" s="762"/>
      <c r="Z394" s="762"/>
      <c r="AA394" s="762"/>
      <c r="AB394" s="762"/>
      <c r="AC394" s="762"/>
      <c r="AD394" s="762"/>
      <c r="AE394" s="762"/>
      <c r="AF394" s="762"/>
    </row>
    <row r="395" spans="1:32" ht="12.75" customHeight="1">
      <c r="A395" s="762"/>
      <c r="B395" s="762"/>
      <c r="C395" s="763"/>
      <c r="D395" s="763"/>
      <c r="E395" s="764"/>
      <c r="F395" s="763"/>
      <c r="G395" s="762"/>
      <c r="H395" s="762"/>
      <c r="I395" s="762"/>
      <c r="J395" s="762"/>
      <c r="K395" s="763"/>
      <c r="L395" s="763"/>
      <c r="M395" s="763"/>
      <c r="N395" s="763"/>
      <c r="O395" s="762"/>
      <c r="P395" s="762"/>
      <c r="Q395" s="762"/>
      <c r="R395" s="762"/>
      <c r="S395" s="762"/>
      <c r="T395" s="762"/>
      <c r="U395" s="762"/>
      <c r="V395" s="762"/>
      <c r="W395" s="762"/>
      <c r="X395" s="762"/>
      <c r="Y395" s="762"/>
      <c r="Z395" s="762"/>
      <c r="AA395" s="762"/>
      <c r="AB395" s="762"/>
      <c r="AC395" s="762"/>
      <c r="AD395" s="762"/>
      <c r="AE395" s="762"/>
      <c r="AF395" s="762"/>
    </row>
    <row r="396" spans="1:32" ht="12.75" customHeight="1">
      <c r="A396" s="762"/>
      <c r="B396" s="762"/>
      <c r="C396" s="763"/>
      <c r="D396" s="763"/>
      <c r="E396" s="764"/>
      <c r="F396" s="763"/>
      <c r="G396" s="762"/>
      <c r="H396" s="762"/>
      <c r="I396" s="762"/>
      <c r="J396" s="762"/>
      <c r="K396" s="763"/>
      <c r="L396" s="763"/>
      <c r="M396" s="763"/>
      <c r="N396" s="763"/>
      <c r="O396" s="762"/>
      <c r="P396" s="762"/>
      <c r="Q396" s="762"/>
      <c r="R396" s="762"/>
      <c r="S396" s="762"/>
      <c r="T396" s="762"/>
      <c r="U396" s="762"/>
      <c r="V396" s="762"/>
      <c r="W396" s="762"/>
      <c r="X396" s="762"/>
      <c r="Y396" s="762"/>
      <c r="Z396" s="762"/>
      <c r="AA396" s="762"/>
      <c r="AB396" s="762"/>
      <c r="AC396" s="762"/>
      <c r="AD396" s="762"/>
      <c r="AE396" s="762"/>
      <c r="AF396" s="762"/>
    </row>
    <row r="397" spans="1:32" ht="12.75" customHeight="1">
      <c r="A397" s="762"/>
      <c r="B397" s="762"/>
      <c r="C397" s="763"/>
      <c r="D397" s="763"/>
      <c r="E397" s="764"/>
      <c r="F397" s="763"/>
      <c r="G397" s="762"/>
      <c r="H397" s="762"/>
      <c r="I397" s="762"/>
      <c r="J397" s="762"/>
      <c r="K397" s="763"/>
      <c r="L397" s="763"/>
      <c r="M397" s="763"/>
      <c r="N397" s="763"/>
      <c r="O397" s="762"/>
      <c r="P397" s="762"/>
      <c r="Q397" s="762"/>
      <c r="R397" s="762"/>
      <c r="S397" s="762"/>
      <c r="T397" s="762"/>
      <c r="U397" s="762"/>
      <c r="V397" s="762"/>
      <c r="W397" s="762"/>
      <c r="X397" s="762"/>
      <c r="Y397" s="762"/>
      <c r="Z397" s="762"/>
      <c r="AA397" s="762"/>
      <c r="AB397" s="762"/>
      <c r="AC397" s="762"/>
      <c r="AD397" s="762"/>
      <c r="AE397" s="762"/>
      <c r="AF397" s="762"/>
    </row>
    <row r="398" spans="1:32" ht="12.75" customHeight="1">
      <c r="A398" s="762"/>
      <c r="B398" s="762"/>
      <c r="C398" s="763"/>
      <c r="D398" s="763"/>
      <c r="E398" s="764"/>
      <c r="F398" s="763"/>
      <c r="G398" s="762"/>
      <c r="H398" s="762"/>
      <c r="I398" s="762"/>
      <c r="J398" s="762"/>
      <c r="K398" s="763"/>
      <c r="L398" s="763"/>
      <c r="M398" s="763"/>
      <c r="N398" s="763"/>
      <c r="O398" s="762"/>
      <c r="P398" s="762"/>
      <c r="Q398" s="762"/>
      <c r="R398" s="762"/>
      <c r="S398" s="762"/>
      <c r="T398" s="762"/>
      <c r="U398" s="762"/>
      <c r="V398" s="762"/>
      <c r="W398" s="762"/>
      <c r="X398" s="762"/>
      <c r="Y398" s="762"/>
      <c r="Z398" s="762"/>
      <c r="AA398" s="762"/>
      <c r="AB398" s="762"/>
      <c r="AC398" s="762"/>
      <c r="AD398" s="762"/>
      <c r="AE398" s="762"/>
      <c r="AF398" s="762"/>
    </row>
    <row r="399" spans="1:32" ht="12.75" customHeight="1">
      <c r="A399" s="762"/>
      <c r="B399" s="762"/>
      <c r="C399" s="763"/>
      <c r="D399" s="763"/>
      <c r="E399" s="764"/>
      <c r="F399" s="763"/>
      <c r="G399" s="762"/>
      <c r="H399" s="762"/>
      <c r="I399" s="762"/>
      <c r="J399" s="762"/>
      <c r="K399" s="763"/>
      <c r="L399" s="763"/>
      <c r="M399" s="763"/>
      <c r="N399" s="763"/>
      <c r="O399" s="762"/>
      <c r="P399" s="762"/>
      <c r="Q399" s="762"/>
      <c r="R399" s="762"/>
      <c r="S399" s="762"/>
      <c r="T399" s="762"/>
      <c r="U399" s="762"/>
      <c r="V399" s="762"/>
      <c r="W399" s="762"/>
      <c r="X399" s="762"/>
      <c r="Y399" s="762"/>
      <c r="Z399" s="762"/>
      <c r="AA399" s="762"/>
      <c r="AB399" s="762"/>
      <c r="AC399" s="762"/>
      <c r="AD399" s="762"/>
      <c r="AE399" s="762"/>
      <c r="AF399" s="762"/>
    </row>
    <row r="400" spans="1:32" ht="12.75" customHeight="1">
      <c r="A400" s="762"/>
      <c r="B400" s="762"/>
      <c r="C400" s="763"/>
      <c r="D400" s="763"/>
      <c r="E400" s="764"/>
      <c r="F400" s="763"/>
      <c r="G400" s="762"/>
      <c r="H400" s="762"/>
      <c r="I400" s="762"/>
      <c r="J400" s="762"/>
      <c r="K400" s="763"/>
      <c r="L400" s="763"/>
      <c r="M400" s="763"/>
      <c r="N400" s="763"/>
      <c r="O400" s="762"/>
      <c r="P400" s="762"/>
      <c r="Q400" s="762"/>
      <c r="R400" s="762"/>
      <c r="S400" s="762"/>
      <c r="T400" s="762"/>
      <c r="U400" s="762"/>
      <c r="V400" s="762"/>
      <c r="W400" s="762"/>
      <c r="X400" s="762"/>
      <c r="Y400" s="762"/>
      <c r="Z400" s="762"/>
      <c r="AA400" s="762"/>
      <c r="AB400" s="762"/>
      <c r="AC400" s="762"/>
      <c r="AD400" s="762"/>
      <c r="AE400" s="762"/>
      <c r="AF400" s="762"/>
    </row>
    <row r="401" spans="1:32" ht="12.75" customHeight="1">
      <c r="A401" s="762"/>
      <c r="B401" s="762"/>
      <c r="C401" s="763"/>
      <c r="D401" s="763"/>
      <c r="E401" s="764"/>
      <c r="F401" s="763"/>
      <c r="G401" s="762"/>
      <c r="H401" s="762"/>
      <c r="I401" s="762"/>
      <c r="J401" s="762"/>
      <c r="K401" s="763"/>
      <c r="L401" s="763"/>
      <c r="M401" s="763"/>
      <c r="N401" s="763"/>
      <c r="O401" s="762"/>
      <c r="P401" s="762"/>
      <c r="Q401" s="762"/>
      <c r="R401" s="762"/>
      <c r="S401" s="762"/>
      <c r="T401" s="762"/>
      <c r="U401" s="762"/>
      <c r="V401" s="762"/>
      <c r="W401" s="762"/>
      <c r="X401" s="762"/>
      <c r="Y401" s="762"/>
      <c r="Z401" s="762"/>
      <c r="AA401" s="762"/>
      <c r="AB401" s="762"/>
      <c r="AC401" s="762"/>
      <c r="AD401" s="762"/>
      <c r="AE401" s="762"/>
      <c r="AF401" s="762"/>
    </row>
    <row r="402" spans="1:32" ht="12.75" customHeight="1">
      <c r="A402" s="762"/>
      <c r="B402" s="762"/>
      <c r="C402" s="763"/>
      <c r="D402" s="763"/>
      <c r="E402" s="764"/>
      <c r="F402" s="763"/>
      <c r="G402" s="762"/>
      <c r="H402" s="762"/>
      <c r="I402" s="762"/>
      <c r="J402" s="762"/>
      <c r="K402" s="763"/>
      <c r="L402" s="763"/>
      <c r="M402" s="763"/>
      <c r="N402" s="763"/>
      <c r="O402" s="762"/>
      <c r="P402" s="762"/>
      <c r="Q402" s="762"/>
      <c r="R402" s="762"/>
      <c r="S402" s="762"/>
      <c r="T402" s="762"/>
      <c r="U402" s="762"/>
      <c r="V402" s="762"/>
      <c r="W402" s="762"/>
      <c r="X402" s="762"/>
      <c r="Y402" s="762"/>
      <c r="Z402" s="762"/>
      <c r="AA402" s="762"/>
      <c r="AB402" s="762"/>
      <c r="AC402" s="762"/>
      <c r="AD402" s="762"/>
      <c r="AE402" s="762"/>
      <c r="AF402" s="762"/>
    </row>
    <row r="403" spans="1:32" ht="12.75" customHeight="1">
      <c r="A403" s="762"/>
      <c r="B403" s="762"/>
      <c r="C403" s="763"/>
      <c r="D403" s="763"/>
      <c r="E403" s="764"/>
      <c r="F403" s="763"/>
      <c r="G403" s="762"/>
      <c r="H403" s="762"/>
      <c r="I403" s="762"/>
      <c r="J403" s="762"/>
      <c r="K403" s="763"/>
      <c r="L403" s="763"/>
      <c r="M403" s="763"/>
      <c r="N403" s="763"/>
      <c r="O403" s="762"/>
      <c r="P403" s="762"/>
      <c r="Q403" s="762"/>
      <c r="R403" s="762"/>
      <c r="S403" s="762"/>
      <c r="T403" s="762"/>
      <c r="U403" s="762"/>
      <c r="V403" s="762"/>
      <c r="W403" s="762"/>
      <c r="X403" s="762"/>
      <c r="Y403" s="762"/>
      <c r="Z403" s="762"/>
      <c r="AA403" s="762"/>
      <c r="AB403" s="762"/>
      <c r="AC403" s="762"/>
      <c r="AD403" s="762"/>
      <c r="AE403" s="762"/>
      <c r="AF403" s="762"/>
    </row>
    <row r="404" spans="1:32" ht="12.75" customHeight="1">
      <c r="A404" s="762"/>
      <c r="B404" s="762"/>
      <c r="C404" s="763"/>
      <c r="D404" s="763"/>
      <c r="E404" s="764"/>
      <c r="F404" s="763"/>
      <c r="G404" s="762"/>
      <c r="H404" s="762"/>
      <c r="I404" s="762"/>
      <c r="J404" s="762"/>
      <c r="K404" s="763"/>
      <c r="L404" s="763"/>
      <c r="M404" s="763"/>
      <c r="N404" s="763"/>
      <c r="O404" s="762"/>
      <c r="P404" s="762"/>
      <c r="Q404" s="762"/>
      <c r="R404" s="762"/>
      <c r="S404" s="762"/>
      <c r="T404" s="762"/>
      <c r="U404" s="762"/>
      <c r="V404" s="762"/>
      <c r="W404" s="762"/>
      <c r="X404" s="762"/>
      <c r="Y404" s="762"/>
      <c r="Z404" s="762"/>
      <c r="AA404" s="762"/>
      <c r="AB404" s="762"/>
      <c r="AC404" s="762"/>
      <c r="AD404" s="762"/>
      <c r="AE404" s="762"/>
      <c r="AF404" s="762"/>
    </row>
    <row r="405" spans="1:32" ht="12.75" customHeight="1">
      <c r="A405" s="762"/>
      <c r="B405" s="762"/>
      <c r="C405" s="763"/>
      <c r="D405" s="763"/>
      <c r="E405" s="764"/>
      <c r="F405" s="763"/>
      <c r="G405" s="762"/>
      <c r="H405" s="762"/>
      <c r="I405" s="762"/>
      <c r="J405" s="762"/>
      <c r="K405" s="763"/>
      <c r="L405" s="763"/>
      <c r="M405" s="763"/>
      <c r="N405" s="763"/>
      <c r="O405" s="762"/>
      <c r="P405" s="762"/>
      <c r="Q405" s="762"/>
      <c r="R405" s="762"/>
      <c r="S405" s="762"/>
      <c r="T405" s="762"/>
      <c r="U405" s="762"/>
      <c r="V405" s="762"/>
      <c r="W405" s="762"/>
      <c r="X405" s="762"/>
      <c r="Y405" s="762"/>
      <c r="Z405" s="762"/>
      <c r="AA405" s="762"/>
      <c r="AB405" s="762"/>
      <c r="AC405" s="762"/>
      <c r="AD405" s="762"/>
      <c r="AE405" s="762"/>
      <c r="AF405" s="762"/>
    </row>
    <row r="406" spans="1:32" ht="12.75" customHeight="1">
      <c r="A406" s="762"/>
      <c r="B406" s="762"/>
      <c r="C406" s="763"/>
      <c r="D406" s="763"/>
      <c r="E406" s="764"/>
      <c r="F406" s="763"/>
      <c r="G406" s="762"/>
      <c r="H406" s="762"/>
      <c r="I406" s="762"/>
      <c r="J406" s="762"/>
      <c r="K406" s="763"/>
      <c r="L406" s="763"/>
      <c r="M406" s="763"/>
      <c r="N406" s="763"/>
      <c r="O406" s="762"/>
      <c r="P406" s="762"/>
      <c r="Q406" s="762"/>
      <c r="R406" s="762"/>
      <c r="S406" s="762"/>
      <c r="T406" s="762"/>
      <c r="U406" s="762"/>
      <c r="V406" s="762"/>
      <c r="W406" s="762"/>
      <c r="X406" s="762"/>
      <c r="Y406" s="762"/>
      <c r="Z406" s="762"/>
      <c r="AA406" s="762"/>
      <c r="AB406" s="762"/>
      <c r="AC406" s="762"/>
      <c r="AD406" s="762"/>
      <c r="AE406" s="762"/>
      <c r="AF406" s="762"/>
    </row>
    <row r="407" spans="1:32" ht="12.75" customHeight="1">
      <c r="A407" s="762"/>
      <c r="B407" s="762"/>
      <c r="C407" s="763"/>
      <c r="D407" s="763"/>
      <c r="E407" s="764"/>
      <c r="F407" s="763"/>
      <c r="G407" s="762"/>
      <c r="H407" s="762"/>
      <c r="I407" s="762"/>
      <c r="J407" s="762"/>
      <c r="K407" s="763"/>
      <c r="L407" s="763"/>
      <c r="M407" s="763"/>
      <c r="N407" s="763"/>
      <c r="O407" s="762"/>
      <c r="P407" s="762"/>
      <c r="Q407" s="762"/>
      <c r="R407" s="762"/>
      <c r="S407" s="762"/>
      <c r="T407" s="762"/>
      <c r="U407" s="762"/>
      <c r="V407" s="762"/>
      <c r="W407" s="762"/>
      <c r="X407" s="762"/>
      <c r="Y407" s="762"/>
      <c r="Z407" s="762"/>
      <c r="AA407" s="762"/>
      <c r="AB407" s="762"/>
      <c r="AC407" s="762"/>
      <c r="AD407" s="762"/>
      <c r="AE407" s="762"/>
      <c r="AF407" s="762"/>
    </row>
    <row r="408" spans="1:32" ht="12.75" customHeight="1">
      <c r="A408" s="762"/>
      <c r="B408" s="762"/>
      <c r="C408" s="763"/>
      <c r="D408" s="763"/>
      <c r="E408" s="764"/>
      <c r="F408" s="763"/>
      <c r="G408" s="762"/>
      <c r="H408" s="762"/>
      <c r="I408" s="762"/>
      <c r="J408" s="762"/>
      <c r="K408" s="763"/>
      <c r="L408" s="763"/>
      <c r="M408" s="763"/>
      <c r="N408" s="763"/>
      <c r="O408" s="762"/>
      <c r="P408" s="762"/>
      <c r="Q408" s="762"/>
      <c r="R408" s="762"/>
      <c r="S408" s="762"/>
      <c r="T408" s="762"/>
      <c r="U408" s="762"/>
      <c r="V408" s="762"/>
      <c r="W408" s="762"/>
      <c r="X408" s="762"/>
      <c r="Y408" s="762"/>
      <c r="Z408" s="762"/>
      <c r="AA408" s="762"/>
      <c r="AB408" s="762"/>
      <c r="AC408" s="762"/>
      <c r="AD408" s="762"/>
      <c r="AE408" s="762"/>
      <c r="AF408" s="762"/>
    </row>
    <row r="409" spans="1:32" ht="12.75" customHeight="1">
      <c r="A409" s="762"/>
      <c r="B409" s="762"/>
      <c r="C409" s="763"/>
      <c r="D409" s="763"/>
      <c r="E409" s="764"/>
      <c r="F409" s="763"/>
      <c r="G409" s="762"/>
      <c r="H409" s="762"/>
      <c r="I409" s="762"/>
      <c r="J409" s="762"/>
      <c r="K409" s="763"/>
      <c r="L409" s="763"/>
      <c r="M409" s="763"/>
      <c r="N409" s="763"/>
      <c r="O409" s="762"/>
      <c r="P409" s="762"/>
      <c r="Q409" s="762"/>
      <c r="R409" s="762"/>
      <c r="S409" s="762"/>
      <c r="T409" s="762"/>
      <c r="U409" s="762"/>
      <c r="V409" s="762"/>
      <c r="W409" s="762"/>
      <c r="X409" s="762"/>
      <c r="Y409" s="762"/>
      <c r="Z409" s="762"/>
      <c r="AA409" s="762"/>
      <c r="AB409" s="762"/>
      <c r="AC409" s="762"/>
      <c r="AD409" s="762"/>
      <c r="AE409" s="762"/>
      <c r="AF409" s="762"/>
    </row>
    <row r="410" spans="1:32" ht="12.75" customHeight="1">
      <c r="A410" s="762"/>
      <c r="B410" s="762"/>
      <c r="C410" s="763"/>
      <c r="D410" s="763"/>
      <c r="E410" s="764"/>
      <c r="F410" s="763"/>
      <c r="G410" s="762"/>
      <c r="H410" s="762"/>
      <c r="I410" s="762"/>
      <c r="J410" s="762"/>
      <c r="K410" s="763"/>
      <c r="L410" s="763"/>
      <c r="M410" s="763"/>
      <c r="N410" s="763"/>
      <c r="O410" s="762"/>
      <c r="P410" s="762"/>
      <c r="Q410" s="762"/>
      <c r="R410" s="762"/>
      <c r="S410" s="762"/>
      <c r="T410" s="762"/>
      <c r="U410" s="762"/>
      <c r="V410" s="762"/>
      <c r="W410" s="762"/>
      <c r="X410" s="762"/>
      <c r="Y410" s="762"/>
      <c r="Z410" s="762"/>
      <c r="AA410" s="762"/>
      <c r="AB410" s="762"/>
      <c r="AC410" s="762"/>
      <c r="AD410" s="762"/>
      <c r="AE410" s="762"/>
      <c r="AF410" s="762"/>
    </row>
    <row r="411" spans="1:32" ht="12.75" customHeight="1">
      <c r="A411" s="762"/>
      <c r="B411" s="762"/>
      <c r="C411" s="763"/>
      <c r="D411" s="763"/>
      <c r="E411" s="764"/>
      <c r="F411" s="763"/>
      <c r="G411" s="762"/>
      <c r="H411" s="762"/>
      <c r="I411" s="762"/>
      <c r="J411" s="762"/>
      <c r="K411" s="763"/>
      <c r="L411" s="763"/>
      <c r="M411" s="763"/>
      <c r="N411" s="763"/>
      <c r="O411" s="762"/>
      <c r="P411" s="762"/>
      <c r="Q411" s="762"/>
      <c r="R411" s="762"/>
      <c r="S411" s="762"/>
      <c r="T411" s="762"/>
      <c r="U411" s="762"/>
      <c r="V411" s="762"/>
      <c r="W411" s="762"/>
      <c r="X411" s="762"/>
      <c r="Y411" s="762"/>
      <c r="Z411" s="762"/>
      <c r="AA411" s="762"/>
      <c r="AB411" s="762"/>
      <c r="AC411" s="762"/>
      <c r="AD411" s="762"/>
      <c r="AE411" s="762"/>
      <c r="AF411" s="762"/>
    </row>
    <row r="412" spans="1:32" ht="12.75" customHeight="1">
      <c r="A412" s="762"/>
      <c r="B412" s="762"/>
      <c r="C412" s="763"/>
      <c r="D412" s="763"/>
      <c r="E412" s="764"/>
      <c r="F412" s="763"/>
      <c r="G412" s="762"/>
      <c r="H412" s="762"/>
      <c r="I412" s="762"/>
      <c r="J412" s="762"/>
      <c r="K412" s="763"/>
      <c r="L412" s="763"/>
      <c r="M412" s="763"/>
      <c r="N412" s="763"/>
      <c r="O412" s="762"/>
      <c r="P412" s="762"/>
      <c r="Q412" s="762"/>
      <c r="R412" s="762"/>
      <c r="S412" s="762"/>
      <c r="T412" s="762"/>
      <c r="U412" s="762"/>
      <c r="V412" s="762"/>
      <c r="W412" s="762"/>
      <c r="X412" s="762"/>
      <c r="Y412" s="762"/>
      <c r="Z412" s="762"/>
      <c r="AA412" s="762"/>
      <c r="AB412" s="762"/>
      <c r="AC412" s="762"/>
      <c r="AD412" s="762"/>
      <c r="AE412" s="762"/>
      <c r="AF412" s="762"/>
    </row>
    <row r="413" spans="1:32" ht="12.75" customHeight="1">
      <c r="A413" s="762"/>
      <c r="B413" s="762"/>
      <c r="C413" s="763"/>
      <c r="D413" s="763"/>
      <c r="E413" s="764"/>
      <c r="F413" s="763"/>
      <c r="G413" s="762"/>
      <c r="H413" s="762"/>
      <c r="I413" s="762"/>
      <c r="J413" s="762"/>
      <c r="K413" s="763"/>
      <c r="L413" s="763"/>
      <c r="M413" s="763"/>
      <c r="N413" s="763"/>
      <c r="O413" s="762"/>
      <c r="P413" s="762"/>
      <c r="Q413" s="762"/>
      <c r="R413" s="762"/>
      <c r="S413" s="762"/>
      <c r="T413" s="762"/>
      <c r="U413" s="762"/>
      <c r="V413" s="762"/>
      <c r="W413" s="762"/>
      <c r="X413" s="762"/>
      <c r="Y413" s="762"/>
      <c r="Z413" s="762"/>
      <c r="AA413" s="762"/>
      <c r="AB413" s="762"/>
      <c r="AC413" s="762"/>
      <c r="AD413" s="762"/>
      <c r="AE413" s="762"/>
      <c r="AF413" s="762"/>
    </row>
    <row r="414" spans="1:32" ht="12.75" customHeight="1">
      <c r="A414" s="762"/>
      <c r="B414" s="762"/>
      <c r="C414" s="763"/>
      <c r="D414" s="763"/>
      <c r="E414" s="764"/>
      <c r="F414" s="763"/>
      <c r="G414" s="762"/>
      <c r="H414" s="762"/>
      <c r="I414" s="762"/>
      <c r="J414" s="762"/>
      <c r="K414" s="763"/>
      <c r="L414" s="763"/>
      <c r="M414" s="763"/>
      <c r="N414" s="763"/>
      <c r="O414" s="762"/>
      <c r="P414" s="762"/>
      <c r="Q414" s="762"/>
      <c r="R414" s="762"/>
      <c r="S414" s="762"/>
      <c r="T414" s="762"/>
      <c r="U414" s="762"/>
      <c r="V414" s="762"/>
      <c r="W414" s="762"/>
      <c r="X414" s="762"/>
      <c r="Y414" s="762"/>
      <c r="Z414" s="762"/>
      <c r="AA414" s="762"/>
      <c r="AB414" s="762"/>
      <c r="AC414" s="762"/>
      <c r="AD414" s="762"/>
      <c r="AE414" s="762"/>
      <c r="AF414" s="762"/>
    </row>
    <row r="415" spans="1:32" ht="12.75" customHeight="1">
      <c r="A415" s="762"/>
      <c r="B415" s="762"/>
      <c r="C415" s="763"/>
      <c r="D415" s="763"/>
      <c r="E415" s="764"/>
      <c r="F415" s="763"/>
      <c r="G415" s="762"/>
      <c r="H415" s="762"/>
      <c r="I415" s="762"/>
      <c r="J415" s="762"/>
      <c r="K415" s="763"/>
      <c r="L415" s="763"/>
      <c r="M415" s="763"/>
      <c r="N415" s="763"/>
      <c r="O415" s="762"/>
      <c r="P415" s="762"/>
      <c r="Q415" s="762"/>
      <c r="R415" s="762"/>
      <c r="S415" s="762"/>
      <c r="T415" s="762"/>
      <c r="U415" s="762"/>
      <c r="V415" s="762"/>
      <c r="W415" s="762"/>
      <c r="X415" s="762"/>
      <c r="Y415" s="762"/>
      <c r="Z415" s="762"/>
      <c r="AA415" s="762"/>
      <c r="AB415" s="762"/>
      <c r="AC415" s="762"/>
      <c r="AD415" s="762"/>
      <c r="AE415" s="762"/>
      <c r="AF415" s="762"/>
    </row>
    <row r="416" spans="1:32" ht="12.75" customHeight="1">
      <c r="A416" s="762"/>
      <c r="B416" s="762"/>
      <c r="C416" s="763"/>
      <c r="D416" s="763"/>
      <c r="E416" s="764"/>
      <c r="F416" s="763"/>
      <c r="G416" s="762"/>
      <c r="H416" s="762"/>
      <c r="I416" s="762"/>
      <c r="J416" s="762"/>
      <c r="K416" s="763"/>
      <c r="L416" s="763"/>
      <c r="M416" s="763"/>
      <c r="N416" s="763"/>
      <c r="O416" s="762"/>
      <c r="P416" s="762"/>
      <c r="Q416" s="762"/>
      <c r="R416" s="762"/>
      <c r="S416" s="762"/>
      <c r="T416" s="762"/>
      <c r="U416" s="762"/>
      <c r="V416" s="762"/>
      <c r="W416" s="762"/>
      <c r="X416" s="762"/>
      <c r="Y416" s="762"/>
      <c r="Z416" s="762"/>
      <c r="AA416" s="762"/>
      <c r="AB416" s="762"/>
      <c r="AC416" s="762"/>
      <c r="AD416" s="762"/>
      <c r="AE416" s="762"/>
      <c r="AF416" s="762"/>
    </row>
    <row r="417" spans="1:32" ht="12.75" customHeight="1">
      <c r="A417" s="762"/>
      <c r="B417" s="762"/>
      <c r="C417" s="763"/>
      <c r="D417" s="763"/>
      <c r="E417" s="764"/>
      <c r="F417" s="763"/>
      <c r="G417" s="762"/>
      <c r="H417" s="762"/>
      <c r="I417" s="762"/>
      <c r="J417" s="762"/>
      <c r="K417" s="763"/>
      <c r="L417" s="763"/>
      <c r="M417" s="763"/>
      <c r="N417" s="763"/>
      <c r="O417" s="762"/>
      <c r="P417" s="762"/>
      <c r="Q417" s="762"/>
      <c r="R417" s="762"/>
      <c r="S417" s="762"/>
      <c r="T417" s="762"/>
      <c r="U417" s="762"/>
      <c r="V417" s="762"/>
      <c r="W417" s="762"/>
      <c r="X417" s="762"/>
      <c r="Y417" s="762"/>
      <c r="Z417" s="762"/>
      <c r="AA417" s="762"/>
      <c r="AB417" s="762"/>
      <c r="AC417" s="762"/>
      <c r="AD417" s="762"/>
      <c r="AE417" s="762"/>
      <c r="AF417" s="762"/>
    </row>
    <row r="418" spans="1:32" ht="12.75" customHeight="1">
      <c r="A418" s="762"/>
      <c r="B418" s="762"/>
      <c r="C418" s="763"/>
      <c r="D418" s="763"/>
      <c r="E418" s="764"/>
      <c r="F418" s="763"/>
      <c r="G418" s="762"/>
      <c r="H418" s="762"/>
      <c r="I418" s="762"/>
      <c r="J418" s="762"/>
      <c r="K418" s="763"/>
      <c r="L418" s="763"/>
      <c r="M418" s="763"/>
      <c r="N418" s="763"/>
      <c r="O418" s="762"/>
      <c r="P418" s="762"/>
      <c r="Q418" s="762"/>
      <c r="R418" s="762"/>
      <c r="S418" s="762"/>
      <c r="T418" s="762"/>
      <c r="U418" s="762"/>
      <c r="V418" s="762"/>
      <c r="W418" s="762"/>
      <c r="X418" s="762"/>
      <c r="Y418" s="762"/>
      <c r="Z418" s="762"/>
      <c r="AA418" s="762"/>
      <c r="AB418" s="762"/>
      <c r="AC418" s="762"/>
      <c r="AD418" s="762"/>
      <c r="AE418" s="762"/>
      <c r="AF418" s="762"/>
    </row>
    <row r="419" spans="1:32" ht="12.75" customHeight="1">
      <c r="A419" s="762"/>
      <c r="B419" s="762"/>
      <c r="C419" s="763"/>
      <c r="D419" s="763"/>
      <c r="E419" s="764"/>
      <c r="F419" s="763"/>
      <c r="G419" s="762"/>
      <c r="H419" s="762"/>
      <c r="I419" s="762"/>
      <c r="J419" s="762"/>
      <c r="K419" s="763"/>
      <c r="L419" s="763"/>
      <c r="M419" s="763"/>
      <c r="N419" s="763"/>
      <c r="O419" s="762"/>
      <c r="P419" s="762"/>
      <c r="Q419" s="762"/>
      <c r="R419" s="762"/>
      <c r="S419" s="762"/>
      <c r="T419" s="762"/>
      <c r="U419" s="762"/>
      <c r="V419" s="762"/>
      <c r="W419" s="762"/>
      <c r="X419" s="762"/>
      <c r="Y419" s="762"/>
      <c r="Z419" s="762"/>
      <c r="AA419" s="762"/>
      <c r="AB419" s="762"/>
      <c r="AC419" s="762"/>
      <c r="AD419" s="762"/>
      <c r="AE419" s="762"/>
      <c r="AF419" s="762"/>
    </row>
    <row r="420" spans="1:32" ht="12.75" customHeight="1">
      <c r="A420" s="762"/>
      <c r="B420" s="762"/>
      <c r="C420" s="763"/>
      <c r="D420" s="763"/>
      <c r="E420" s="764"/>
      <c r="F420" s="763"/>
      <c r="G420" s="762"/>
      <c r="H420" s="762"/>
      <c r="I420" s="762"/>
      <c r="J420" s="762"/>
      <c r="K420" s="763"/>
      <c r="L420" s="763"/>
      <c r="M420" s="763"/>
      <c r="N420" s="763"/>
      <c r="O420" s="762"/>
      <c r="P420" s="762"/>
      <c r="Q420" s="762"/>
      <c r="R420" s="762"/>
      <c r="S420" s="762"/>
      <c r="T420" s="762"/>
      <c r="U420" s="762"/>
      <c r="V420" s="762"/>
      <c r="W420" s="762"/>
      <c r="X420" s="762"/>
      <c r="Y420" s="762"/>
      <c r="Z420" s="762"/>
      <c r="AA420" s="762"/>
      <c r="AB420" s="762"/>
      <c r="AC420" s="762"/>
      <c r="AD420" s="762"/>
      <c r="AE420" s="762"/>
      <c r="AF420" s="762"/>
    </row>
    <row r="421" spans="1:32" ht="12.75" customHeight="1">
      <c r="A421" s="762"/>
      <c r="B421" s="762"/>
      <c r="C421" s="763"/>
      <c r="D421" s="763"/>
      <c r="E421" s="764"/>
      <c r="F421" s="763"/>
      <c r="G421" s="762"/>
      <c r="H421" s="762"/>
      <c r="I421" s="762"/>
      <c r="J421" s="762"/>
      <c r="K421" s="763"/>
      <c r="L421" s="763"/>
      <c r="M421" s="763"/>
      <c r="N421" s="763"/>
      <c r="O421" s="762"/>
      <c r="P421" s="762"/>
      <c r="Q421" s="762"/>
      <c r="R421" s="762"/>
      <c r="S421" s="762"/>
      <c r="T421" s="762"/>
      <c r="U421" s="762"/>
      <c r="V421" s="762"/>
      <c r="W421" s="762"/>
      <c r="X421" s="762"/>
      <c r="Y421" s="762"/>
      <c r="Z421" s="762"/>
      <c r="AA421" s="762"/>
      <c r="AB421" s="762"/>
      <c r="AC421" s="762"/>
      <c r="AD421" s="762"/>
      <c r="AE421" s="762"/>
      <c r="AF421" s="762"/>
    </row>
    <row r="422" spans="1:32" ht="12.75" customHeight="1">
      <c r="A422" s="762"/>
      <c r="B422" s="762"/>
      <c r="C422" s="763"/>
      <c r="D422" s="763"/>
      <c r="E422" s="764"/>
      <c r="F422" s="763"/>
      <c r="G422" s="762"/>
      <c r="H422" s="762"/>
      <c r="I422" s="762"/>
      <c r="J422" s="762"/>
      <c r="K422" s="763"/>
      <c r="L422" s="763"/>
      <c r="M422" s="763"/>
      <c r="N422" s="763"/>
      <c r="O422" s="762"/>
      <c r="P422" s="762"/>
      <c r="Q422" s="762"/>
      <c r="R422" s="762"/>
      <c r="S422" s="762"/>
      <c r="T422" s="762"/>
      <c r="U422" s="762"/>
      <c r="V422" s="762"/>
      <c r="W422" s="762"/>
      <c r="X422" s="762"/>
      <c r="Y422" s="762"/>
      <c r="Z422" s="762"/>
      <c r="AA422" s="762"/>
      <c r="AB422" s="762"/>
      <c r="AC422" s="762"/>
      <c r="AD422" s="762"/>
      <c r="AE422" s="762"/>
      <c r="AF422" s="762"/>
    </row>
    <row r="423" spans="1:32" ht="12.75" customHeight="1">
      <c r="A423" s="762"/>
      <c r="B423" s="762"/>
      <c r="C423" s="763"/>
      <c r="D423" s="763"/>
      <c r="E423" s="764"/>
      <c r="F423" s="763"/>
      <c r="G423" s="762"/>
      <c r="H423" s="762"/>
      <c r="I423" s="762"/>
      <c r="J423" s="762"/>
      <c r="K423" s="763"/>
      <c r="L423" s="763"/>
      <c r="M423" s="763"/>
      <c r="N423" s="763"/>
      <c r="O423" s="762"/>
      <c r="P423" s="762"/>
      <c r="Q423" s="762"/>
      <c r="R423" s="762"/>
      <c r="S423" s="762"/>
      <c r="T423" s="762"/>
      <c r="U423" s="762"/>
      <c r="V423" s="762"/>
      <c r="W423" s="762"/>
      <c r="X423" s="762"/>
      <c r="Y423" s="762"/>
      <c r="Z423" s="762"/>
      <c r="AA423" s="762"/>
      <c r="AB423" s="762"/>
      <c r="AC423" s="762"/>
      <c r="AD423" s="762"/>
      <c r="AE423" s="762"/>
      <c r="AF423" s="762"/>
    </row>
    <row r="424" spans="1:32" ht="12.75" customHeight="1">
      <c r="A424" s="762"/>
      <c r="B424" s="762"/>
      <c r="C424" s="763"/>
      <c r="D424" s="763"/>
      <c r="E424" s="764"/>
      <c r="F424" s="763"/>
      <c r="G424" s="762"/>
      <c r="H424" s="762"/>
      <c r="I424" s="762"/>
      <c r="J424" s="762"/>
      <c r="K424" s="763"/>
      <c r="L424" s="763"/>
      <c r="M424" s="763"/>
      <c r="N424" s="763"/>
      <c r="O424" s="762"/>
      <c r="P424" s="762"/>
      <c r="Q424" s="762"/>
      <c r="R424" s="762"/>
      <c r="S424" s="762"/>
      <c r="T424" s="762"/>
      <c r="U424" s="762"/>
      <c r="V424" s="762"/>
      <c r="W424" s="762"/>
      <c r="X424" s="762"/>
      <c r="Y424" s="762"/>
      <c r="Z424" s="762"/>
      <c r="AA424" s="762"/>
      <c r="AB424" s="762"/>
      <c r="AC424" s="762"/>
      <c r="AD424" s="762"/>
      <c r="AE424" s="762"/>
      <c r="AF424" s="762"/>
    </row>
    <row r="425" spans="1:32" ht="12.75" customHeight="1">
      <c r="A425" s="762"/>
      <c r="B425" s="762"/>
      <c r="C425" s="763"/>
      <c r="D425" s="763"/>
      <c r="E425" s="764"/>
      <c r="F425" s="763"/>
      <c r="G425" s="762"/>
      <c r="H425" s="762"/>
      <c r="I425" s="762"/>
      <c r="J425" s="762"/>
      <c r="K425" s="763"/>
      <c r="L425" s="763"/>
      <c r="M425" s="763"/>
      <c r="N425" s="763"/>
      <c r="O425" s="762"/>
      <c r="P425" s="762"/>
      <c r="Q425" s="762"/>
      <c r="R425" s="762"/>
      <c r="S425" s="762"/>
      <c r="T425" s="762"/>
      <c r="U425" s="762"/>
      <c r="V425" s="762"/>
      <c r="W425" s="762"/>
      <c r="X425" s="762"/>
      <c r="Y425" s="762"/>
      <c r="Z425" s="762"/>
      <c r="AA425" s="762"/>
      <c r="AB425" s="762"/>
      <c r="AC425" s="762"/>
      <c r="AD425" s="762"/>
      <c r="AE425" s="762"/>
      <c r="AF425" s="762"/>
    </row>
    <row r="426" spans="1:32" ht="12.75" customHeight="1">
      <c r="A426" s="762"/>
      <c r="B426" s="762"/>
      <c r="C426" s="763"/>
      <c r="D426" s="763"/>
      <c r="E426" s="764"/>
      <c r="F426" s="763"/>
      <c r="G426" s="762"/>
      <c r="H426" s="762"/>
      <c r="I426" s="762"/>
      <c r="J426" s="762"/>
      <c r="K426" s="763"/>
      <c r="L426" s="763"/>
      <c r="M426" s="763"/>
      <c r="N426" s="763"/>
      <c r="O426" s="762"/>
      <c r="P426" s="762"/>
      <c r="Q426" s="762"/>
      <c r="R426" s="762"/>
      <c r="S426" s="762"/>
      <c r="T426" s="762"/>
      <c r="U426" s="762"/>
      <c r="V426" s="762"/>
      <c r="W426" s="762"/>
      <c r="X426" s="762"/>
      <c r="Y426" s="762"/>
      <c r="Z426" s="762"/>
      <c r="AA426" s="762"/>
      <c r="AB426" s="762"/>
      <c r="AC426" s="762"/>
      <c r="AD426" s="762"/>
      <c r="AE426" s="762"/>
      <c r="AF426" s="762"/>
    </row>
    <row r="427" spans="1:32" ht="12.75" customHeight="1">
      <c r="A427" s="762"/>
      <c r="B427" s="762"/>
      <c r="C427" s="763"/>
      <c r="D427" s="763"/>
      <c r="E427" s="764"/>
      <c r="F427" s="763"/>
      <c r="G427" s="762"/>
      <c r="H427" s="762"/>
      <c r="I427" s="762"/>
      <c r="J427" s="762"/>
      <c r="K427" s="763"/>
      <c r="L427" s="763"/>
      <c r="M427" s="763"/>
      <c r="N427" s="763"/>
      <c r="O427" s="762"/>
      <c r="P427" s="762"/>
      <c r="Q427" s="762"/>
      <c r="R427" s="762"/>
      <c r="S427" s="762"/>
      <c r="T427" s="762"/>
      <c r="U427" s="762"/>
      <c r="V427" s="762"/>
      <c r="W427" s="762"/>
      <c r="X427" s="762"/>
      <c r="Y427" s="762"/>
      <c r="Z427" s="762"/>
      <c r="AA427" s="762"/>
      <c r="AB427" s="762"/>
      <c r="AC427" s="762"/>
      <c r="AD427" s="762"/>
      <c r="AE427" s="762"/>
      <c r="AF427" s="762"/>
    </row>
    <row r="428" spans="1:32" ht="12.75" customHeight="1">
      <c r="A428" s="762"/>
      <c r="B428" s="762"/>
      <c r="C428" s="763"/>
      <c r="D428" s="763"/>
      <c r="E428" s="764"/>
      <c r="F428" s="763"/>
      <c r="G428" s="762"/>
      <c r="H428" s="762"/>
      <c r="I428" s="762"/>
      <c r="J428" s="762"/>
      <c r="K428" s="763"/>
      <c r="L428" s="763"/>
      <c r="M428" s="763"/>
      <c r="N428" s="763"/>
      <c r="O428" s="762"/>
      <c r="P428" s="762"/>
      <c r="Q428" s="762"/>
      <c r="R428" s="762"/>
      <c r="S428" s="762"/>
      <c r="T428" s="762"/>
      <c r="U428" s="762"/>
      <c r="V428" s="762"/>
      <c r="W428" s="762"/>
      <c r="X428" s="762"/>
      <c r="Y428" s="762"/>
      <c r="Z428" s="762"/>
      <c r="AA428" s="762"/>
      <c r="AB428" s="762"/>
      <c r="AC428" s="762"/>
      <c r="AD428" s="762"/>
      <c r="AE428" s="762"/>
      <c r="AF428" s="762"/>
    </row>
    <row r="429" spans="1:32" ht="12.75" customHeight="1">
      <c r="A429" s="762"/>
      <c r="B429" s="762"/>
      <c r="C429" s="763"/>
      <c r="D429" s="763"/>
      <c r="E429" s="764"/>
      <c r="F429" s="763"/>
      <c r="G429" s="762"/>
      <c r="H429" s="762"/>
      <c r="I429" s="762"/>
      <c r="J429" s="762"/>
      <c r="K429" s="763"/>
      <c r="L429" s="763"/>
      <c r="M429" s="763"/>
      <c r="N429" s="763"/>
      <c r="O429" s="762"/>
      <c r="P429" s="762"/>
      <c r="Q429" s="762"/>
      <c r="R429" s="762"/>
      <c r="S429" s="762"/>
      <c r="T429" s="762"/>
      <c r="U429" s="762"/>
      <c r="V429" s="762"/>
      <c r="W429" s="762"/>
      <c r="X429" s="762"/>
      <c r="Y429" s="762"/>
      <c r="Z429" s="762"/>
      <c r="AA429" s="762"/>
      <c r="AB429" s="762"/>
      <c r="AC429" s="762"/>
      <c r="AD429" s="762"/>
      <c r="AE429" s="762"/>
      <c r="AF429" s="762"/>
    </row>
    <row r="430" spans="1:32" ht="12.75" customHeight="1">
      <c r="A430" s="762"/>
      <c r="B430" s="762"/>
      <c r="C430" s="763"/>
      <c r="D430" s="763"/>
      <c r="E430" s="764"/>
      <c r="F430" s="763"/>
      <c r="G430" s="762"/>
      <c r="H430" s="762"/>
      <c r="I430" s="762"/>
      <c r="J430" s="762"/>
      <c r="K430" s="763"/>
      <c r="L430" s="763"/>
      <c r="M430" s="763"/>
      <c r="N430" s="763"/>
      <c r="O430" s="762"/>
      <c r="P430" s="762"/>
      <c r="Q430" s="762"/>
      <c r="R430" s="762"/>
      <c r="S430" s="762"/>
      <c r="T430" s="762"/>
      <c r="U430" s="762"/>
      <c r="V430" s="762"/>
      <c r="W430" s="762"/>
      <c r="X430" s="762"/>
      <c r="Y430" s="762"/>
      <c r="Z430" s="762"/>
      <c r="AA430" s="762"/>
      <c r="AB430" s="762"/>
      <c r="AC430" s="762"/>
      <c r="AD430" s="762"/>
      <c r="AE430" s="762"/>
      <c r="AF430" s="762"/>
    </row>
    <row r="431" spans="1:32" ht="12.75" customHeight="1">
      <c r="A431" s="762"/>
      <c r="B431" s="762"/>
      <c r="C431" s="763"/>
      <c r="D431" s="763"/>
      <c r="E431" s="764"/>
      <c r="F431" s="763"/>
      <c r="G431" s="762"/>
      <c r="H431" s="762"/>
      <c r="I431" s="762"/>
      <c r="J431" s="762"/>
      <c r="K431" s="763"/>
      <c r="L431" s="763"/>
      <c r="M431" s="763"/>
      <c r="N431" s="763"/>
      <c r="O431" s="762"/>
      <c r="P431" s="762"/>
      <c r="Q431" s="762"/>
      <c r="R431" s="762"/>
      <c r="S431" s="762"/>
      <c r="T431" s="762"/>
      <c r="U431" s="762"/>
      <c r="V431" s="762"/>
      <c r="W431" s="762"/>
      <c r="X431" s="762"/>
      <c r="Y431" s="762"/>
      <c r="Z431" s="762"/>
      <c r="AA431" s="762"/>
      <c r="AB431" s="762"/>
      <c r="AC431" s="762"/>
      <c r="AD431" s="762"/>
      <c r="AE431" s="762"/>
      <c r="AF431" s="762"/>
    </row>
    <row r="432" spans="1:32" ht="12.75" customHeight="1">
      <c r="A432" s="762"/>
      <c r="B432" s="762"/>
      <c r="C432" s="763"/>
      <c r="D432" s="763"/>
      <c r="E432" s="764"/>
      <c r="F432" s="763"/>
      <c r="G432" s="762"/>
      <c r="H432" s="762"/>
      <c r="I432" s="762"/>
      <c r="J432" s="762"/>
      <c r="K432" s="763"/>
      <c r="L432" s="763"/>
      <c r="M432" s="763"/>
      <c r="N432" s="763"/>
      <c r="O432" s="762"/>
      <c r="P432" s="762"/>
      <c r="Q432" s="762"/>
      <c r="R432" s="762"/>
      <c r="S432" s="762"/>
      <c r="T432" s="762"/>
      <c r="U432" s="762"/>
      <c r="V432" s="762"/>
      <c r="W432" s="762"/>
      <c r="X432" s="762"/>
      <c r="Y432" s="762"/>
      <c r="Z432" s="762"/>
      <c r="AA432" s="762"/>
      <c r="AB432" s="762"/>
      <c r="AC432" s="762"/>
      <c r="AD432" s="762"/>
      <c r="AE432" s="762"/>
      <c r="AF432" s="762"/>
    </row>
    <row r="433" spans="1:32" ht="12.75" customHeight="1">
      <c r="A433" s="762"/>
      <c r="B433" s="762"/>
      <c r="C433" s="763"/>
      <c r="D433" s="763"/>
      <c r="E433" s="764"/>
      <c r="F433" s="763"/>
      <c r="G433" s="762"/>
      <c r="H433" s="762"/>
      <c r="I433" s="762"/>
      <c r="J433" s="762"/>
      <c r="K433" s="763"/>
      <c r="L433" s="763"/>
      <c r="M433" s="763"/>
      <c r="N433" s="763"/>
      <c r="O433" s="762"/>
      <c r="P433" s="762"/>
      <c r="Q433" s="762"/>
      <c r="R433" s="762"/>
      <c r="S433" s="762"/>
      <c r="T433" s="762"/>
      <c r="U433" s="762"/>
      <c r="V433" s="762"/>
      <c r="W433" s="762"/>
      <c r="X433" s="762"/>
      <c r="Y433" s="762"/>
      <c r="Z433" s="762"/>
      <c r="AA433" s="762"/>
      <c r="AB433" s="762"/>
      <c r="AC433" s="762"/>
      <c r="AD433" s="762"/>
      <c r="AE433" s="762"/>
      <c r="AF433" s="762"/>
    </row>
    <row r="434" spans="1:32" ht="12.75" customHeight="1">
      <c r="A434" s="762"/>
      <c r="B434" s="762"/>
      <c r="C434" s="763"/>
      <c r="D434" s="763"/>
      <c r="E434" s="764"/>
      <c r="F434" s="763"/>
      <c r="G434" s="762"/>
      <c r="H434" s="762"/>
      <c r="I434" s="762"/>
      <c r="J434" s="762"/>
      <c r="K434" s="763"/>
      <c r="L434" s="763"/>
      <c r="M434" s="763"/>
      <c r="N434" s="763"/>
      <c r="O434" s="762"/>
      <c r="P434" s="762"/>
      <c r="Q434" s="762"/>
      <c r="R434" s="762"/>
      <c r="S434" s="762"/>
      <c r="T434" s="762"/>
      <c r="U434" s="762"/>
      <c r="V434" s="762"/>
      <c r="W434" s="762"/>
      <c r="X434" s="762"/>
      <c r="Y434" s="762"/>
      <c r="Z434" s="762"/>
      <c r="AA434" s="762"/>
      <c r="AB434" s="762"/>
      <c r="AC434" s="762"/>
      <c r="AD434" s="762"/>
      <c r="AE434" s="762"/>
      <c r="AF434" s="762"/>
    </row>
    <row r="435" spans="1:32" ht="12.75" customHeight="1">
      <c r="A435" s="762"/>
      <c r="B435" s="762"/>
      <c r="C435" s="763"/>
      <c r="D435" s="763"/>
      <c r="E435" s="764"/>
      <c r="F435" s="763"/>
      <c r="G435" s="762"/>
      <c r="H435" s="762"/>
      <c r="I435" s="762"/>
      <c r="J435" s="762"/>
      <c r="K435" s="763"/>
      <c r="L435" s="763"/>
      <c r="M435" s="763"/>
      <c r="N435" s="763"/>
      <c r="O435" s="762"/>
      <c r="P435" s="762"/>
      <c r="Q435" s="762"/>
      <c r="R435" s="762"/>
      <c r="S435" s="762"/>
      <c r="T435" s="762"/>
      <c r="U435" s="762"/>
      <c r="V435" s="762"/>
      <c r="W435" s="762"/>
      <c r="X435" s="762"/>
      <c r="Y435" s="762"/>
      <c r="Z435" s="762"/>
      <c r="AA435" s="762"/>
      <c r="AB435" s="762"/>
      <c r="AC435" s="762"/>
      <c r="AD435" s="762"/>
      <c r="AE435" s="762"/>
      <c r="AF435" s="762"/>
    </row>
    <row r="436" spans="1:32" ht="12.75" customHeight="1">
      <c r="A436" s="762"/>
      <c r="B436" s="762"/>
      <c r="C436" s="763"/>
      <c r="D436" s="763"/>
      <c r="E436" s="764"/>
      <c r="F436" s="763"/>
      <c r="G436" s="762"/>
      <c r="H436" s="762"/>
      <c r="I436" s="762"/>
      <c r="J436" s="762"/>
      <c r="K436" s="763"/>
      <c r="L436" s="763"/>
      <c r="M436" s="763"/>
      <c r="N436" s="763"/>
      <c r="O436" s="762"/>
      <c r="P436" s="762"/>
      <c r="Q436" s="762"/>
      <c r="R436" s="762"/>
      <c r="S436" s="762"/>
      <c r="T436" s="762"/>
      <c r="U436" s="762"/>
      <c r="V436" s="762"/>
      <c r="W436" s="762"/>
      <c r="X436" s="762"/>
      <c r="Y436" s="762"/>
      <c r="Z436" s="762"/>
      <c r="AA436" s="762"/>
      <c r="AB436" s="762"/>
      <c r="AC436" s="762"/>
      <c r="AD436" s="762"/>
      <c r="AE436" s="762"/>
      <c r="AF436" s="762"/>
    </row>
    <row r="437" spans="1:32" ht="12.75" customHeight="1">
      <c r="A437" s="762"/>
      <c r="B437" s="762"/>
      <c r="C437" s="763"/>
      <c r="D437" s="763"/>
      <c r="E437" s="764"/>
      <c r="F437" s="763"/>
      <c r="G437" s="762"/>
      <c r="H437" s="762"/>
      <c r="I437" s="762"/>
      <c r="J437" s="762"/>
      <c r="K437" s="763"/>
      <c r="L437" s="763"/>
      <c r="M437" s="763"/>
      <c r="N437" s="763"/>
      <c r="O437" s="762"/>
      <c r="P437" s="762"/>
      <c r="Q437" s="762"/>
      <c r="R437" s="762"/>
      <c r="S437" s="762"/>
      <c r="T437" s="762"/>
      <c r="U437" s="762"/>
      <c r="V437" s="762"/>
      <c r="W437" s="762"/>
      <c r="X437" s="762"/>
      <c r="Y437" s="762"/>
      <c r="Z437" s="762"/>
      <c r="AA437" s="762"/>
      <c r="AB437" s="762"/>
      <c r="AC437" s="762"/>
      <c r="AD437" s="762"/>
      <c r="AE437" s="762"/>
      <c r="AF437" s="762"/>
    </row>
    <row r="438" spans="1:32" ht="12.75" customHeight="1">
      <c r="A438" s="762"/>
      <c r="B438" s="762"/>
      <c r="C438" s="763"/>
      <c r="D438" s="763"/>
      <c r="E438" s="764"/>
      <c r="F438" s="763"/>
      <c r="G438" s="762"/>
      <c r="H438" s="762"/>
      <c r="I438" s="762"/>
      <c r="J438" s="762"/>
      <c r="K438" s="763"/>
      <c r="L438" s="763"/>
      <c r="M438" s="763"/>
      <c r="N438" s="763"/>
      <c r="O438" s="762"/>
      <c r="P438" s="762"/>
      <c r="Q438" s="762"/>
      <c r="R438" s="762"/>
      <c r="S438" s="762"/>
      <c r="T438" s="762"/>
      <c r="U438" s="762"/>
      <c r="V438" s="762"/>
      <c r="W438" s="762"/>
      <c r="X438" s="762"/>
      <c r="Y438" s="762"/>
      <c r="Z438" s="762"/>
      <c r="AA438" s="762"/>
      <c r="AB438" s="762"/>
      <c r="AC438" s="762"/>
      <c r="AD438" s="762"/>
      <c r="AE438" s="762"/>
      <c r="AF438" s="762"/>
    </row>
    <row r="439" spans="1:32" ht="12.75" customHeight="1">
      <c r="A439" s="762"/>
      <c r="B439" s="762"/>
      <c r="C439" s="763"/>
      <c r="D439" s="763"/>
      <c r="E439" s="764"/>
      <c r="F439" s="763"/>
      <c r="G439" s="762"/>
      <c r="H439" s="762"/>
      <c r="I439" s="762"/>
      <c r="J439" s="762"/>
      <c r="K439" s="763"/>
      <c r="L439" s="763"/>
      <c r="M439" s="763"/>
      <c r="N439" s="763"/>
      <c r="O439" s="762"/>
      <c r="P439" s="762"/>
      <c r="Q439" s="762"/>
      <c r="R439" s="762"/>
      <c r="S439" s="762"/>
      <c r="T439" s="762"/>
      <c r="U439" s="762"/>
      <c r="V439" s="762"/>
      <c r="W439" s="762"/>
      <c r="X439" s="762"/>
      <c r="Y439" s="762"/>
      <c r="Z439" s="762"/>
      <c r="AA439" s="762"/>
      <c r="AB439" s="762"/>
      <c r="AC439" s="762"/>
      <c r="AD439" s="762"/>
      <c r="AE439" s="762"/>
      <c r="AF439" s="762"/>
    </row>
    <row r="440" spans="1:32" ht="12.75" customHeight="1">
      <c r="A440" s="762"/>
      <c r="B440" s="762"/>
      <c r="C440" s="763"/>
      <c r="D440" s="763"/>
      <c r="E440" s="764"/>
      <c r="F440" s="763"/>
      <c r="G440" s="762"/>
      <c r="H440" s="762"/>
      <c r="I440" s="762"/>
      <c r="J440" s="762"/>
      <c r="K440" s="763"/>
      <c r="L440" s="763"/>
      <c r="M440" s="763"/>
      <c r="N440" s="763"/>
      <c r="O440" s="762"/>
      <c r="P440" s="762"/>
      <c r="Q440" s="762"/>
      <c r="R440" s="762"/>
      <c r="S440" s="762"/>
      <c r="T440" s="762"/>
      <c r="U440" s="762"/>
      <c r="V440" s="762"/>
      <c r="W440" s="762"/>
      <c r="X440" s="762"/>
      <c r="Y440" s="762"/>
      <c r="Z440" s="762"/>
      <c r="AA440" s="762"/>
      <c r="AB440" s="762"/>
      <c r="AC440" s="762"/>
      <c r="AD440" s="762"/>
      <c r="AE440" s="762"/>
      <c r="AF440" s="762"/>
    </row>
    <row r="441" spans="1:32" ht="12.75" customHeight="1">
      <c r="A441" s="762"/>
      <c r="B441" s="762"/>
      <c r="C441" s="763"/>
      <c r="D441" s="763"/>
      <c r="E441" s="764"/>
      <c r="F441" s="763"/>
      <c r="G441" s="762"/>
      <c r="H441" s="762"/>
      <c r="I441" s="762"/>
      <c r="J441" s="762"/>
      <c r="K441" s="763"/>
      <c r="L441" s="763"/>
      <c r="M441" s="763"/>
      <c r="N441" s="763"/>
      <c r="O441" s="762"/>
      <c r="P441" s="762"/>
      <c r="Q441" s="762"/>
      <c r="R441" s="762"/>
      <c r="S441" s="762"/>
      <c r="T441" s="762"/>
      <c r="U441" s="762"/>
      <c r="V441" s="762"/>
      <c r="W441" s="762"/>
      <c r="X441" s="762"/>
      <c r="Y441" s="762"/>
      <c r="Z441" s="762"/>
      <c r="AA441" s="762"/>
      <c r="AB441" s="762"/>
      <c r="AC441" s="762"/>
      <c r="AD441" s="762"/>
      <c r="AE441" s="762"/>
      <c r="AF441" s="762"/>
    </row>
    <row r="442" spans="1:32" ht="12.75" customHeight="1">
      <c r="A442" s="762"/>
      <c r="B442" s="762"/>
      <c r="C442" s="763"/>
      <c r="D442" s="763"/>
      <c r="E442" s="764"/>
      <c r="F442" s="763"/>
      <c r="G442" s="762"/>
      <c r="H442" s="762"/>
      <c r="I442" s="762"/>
      <c r="J442" s="762"/>
      <c r="K442" s="763"/>
      <c r="L442" s="763"/>
      <c r="M442" s="763"/>
      <c r="N442" s="763"/>
      <c r="O442" s="762"/>
      <c r="P442" s="762"/>
      <c r="Q442" s="762"/>
      <c r="R442" s="762"/>
      <c r="S442" s="762"/>
      <c r="T442" s="762"/>
      <c r="U442" s="762"/>
      <c r="V442" s="762"/>
      <c r="W442" s="762"/>
      <c r="X442" s="762"/>
      <c r="Y442" s="762"/>
      <c r="Z442" s="762"/>
      <c r="AA442" s="762"/>
      <c r="AB442" s="762"/>
      <c r="AC442" s="762"/>
      <c r="AD442" s="762"/>
      <c r="AE442" s="762"/>
      <c r="AF442" s="762"/>
    </row>
    <row r="443" spans="1:32" ht="12.75" customHeight="1">
      <c r="A443" s="762"/>
      <c r="B443" s="762"/>
      <c r="C443" s="763"/>
      <c r="D443" s="763"/>
      <c r="E443" s="764"/>
      <c r="F443" s="763"/>
      <c r="G443" s="762"/>
      <c r="H443" s="762"/>
      <c r="I443" s="762"/>
      <c r="J443" s="762"/>
      <c r="K443" s="763"/>
      <c r="L443" s="763"/>
      <c r="M443" s="763"/>
      <c r="N443" s="763"/>
      <c r="O443" s="762"/>
      <c r="P443" s="762"/>
      <c r="Q443" s="762"/>
      <c r="R443" s="762"/>
      <c r="S443" s="762"/>
      <c r="T443" s="762"/>
      <c r="U443" s="762"/>
      <c r="V443" s="762"/>
      <c r="W443" s="762"/>
      <c r="X443" s="762"/>
      <c r="Y443" s="762"/>
      <c r="Z443" s="762"/>
      <c r="AA443" s="762"/>
      <c r="AB443" s="762"/>
      <c r="AC443" s="762"/>
      <c r="AD443" s="762"/>
      <c r="AE443" s="762"/>
      <c r="AF443" s="762"/>
    </row>
    <row r="444" spans="1:32" ht="12.75" customHeight="1">
      <c r="A444" s="762"/>
      <c r="B444" s="762"/>
      <c r="C444" s="763"/>
      <c r="D444" s="763"/>
      <c r="E444" s="764"/>
      <c r="F444" s="763"/>
      <c r="G444" s="762"/>
      <c r="H444" s="762"/>
      <c r="I444" s="762"/>
      <c r="J444" s="762"/>
      <c r="K444" s="763"/>
      <c r="L444" s="763"/>
      <c r="M444" s="763"/>
      <c r="N444" s="763"/>
      <c r="O444" s="762"/>
      <c r="P444" s="762"/>
      <c r="Q444" s="762"/>
      <c r="R444" s="762"/>
      <c r="S444" s="762"/>
      <c r="T444" s="762"/>
      <c r="U444" s="762"/>
      <c r="V444" s="762"/>
      <c r="W444" s="762"/>
      <c r="X444" s="762"/>
      <c r="Y444" s="762"/>
      <c r="Z444" s="762"/>
      <c r="AA444" s="762"/>
      <c r="AB444" s="762"/>
      <c r="AC444" s="762"/>
      <c r="AD444" s="762"/>
      <c r="AE444" s="762"/>
      <c r="AF444" s="762"/>
    </row>
    <row r="445" spans="1:32" ht="12.75" customHeight="1">
      <c r="A445" s="762"/>
      <c r="B445" s="762"/>
      <c r="C445" s="763"/>
      <c r="D445" s="763"/>
      <c r="E445" s="764"/>
      <c r="F445" s="763"/>
      <c r="G445" s="762"/>
      <c r="H445" s="762"/>
      <c r="I445" s="762"/>
      <c r="J445" s="762"/>
      <c r="K445" s="763"/>
      <c r="L445" s="763"/>
      <c r="M445" s="763"/>
      <c r="N445" s="763"/>
      <c r="O445" s="762"/>
      <c r="P445" s="762"/>
      <c r="Q445" s="762"/>
      <c r="R445" s="762"/>
      <c r="S445" s="762"/>
      <c r="T445" s="762"/>
      <c r="U445" s="762"/>
      <c r="V445" s="762"/>
      <c r="W445" s="762"/>
      <c r="X445" s="762"/>
      <c r="Y445" s="762"/>
      <c r="Z445" s="762"/>
      <c r="AA445" s="762"/>
      <c r="AB445" s="762"/>
      <c r="AC445" s="762"/>
      <c r="AD445" s="762"/>
      <c r="AE445" s="762"/>
      <c r="AF445" s="762"/>
    </row>
    <row r="446" spans="1:32" ht="12.75" customHeight="1">
      <c r="A446" s="762"/>
      <c r="B446" s="762"/>
      <c r="C446" s="763"/>
      <c r="D446" s="763"/>
      <c r="E446" s="764"/>
      <c r="F446" s="763"/>
      <c r="G446" s="762"/>
      <c r="H446" s="762"/>
      <c r="I446" s="762"/>
      <c r="J446" s="762"/>
      <c r="K446" s="763"/>
      <c r="L446" s="763"/>
      <c r="M446" s="763"/>
      <c r="N446" s="763"/>
      <c r="O446" s="762"/>
      <c r="P446" s="762"/>
      <c r="Q446" s="762"/>
      <c r="R446" s="762"/>
      <c r="S446" s="762"/>
      <c r="T446" s="762"/>
      <c r="U446" s="762"/>
      <c r="V446" s="762"/>
      <c r="W446" s="762"/>
      <c r="X446" s="762"/>
      <c r="Y446" s="762"/>
      <c r="Z446" s="762"/>
      <c r="AA446" s="762"/>
      <c r="AB446" s="762"/>
      <c r="AC446" s="762"/>
      <c r="AD446" s="762"/>
      <c r="AE446" s="762"/>
      <c r="AF446" s="762"/>
    </row>
    <row r="447" spans="1:32" ht="12.75" customHeight="1">
      <c r="A447" s="762"/>
      <c r="B447" s="762"/>
      <c r="C447" s="763"/>
      <c r="D447" s="763"/>
      <c r="E447" s="764"/>
      <c r="F447" s="763"/>
      <c r="G447" s="762"/>
      <c r="H447" s="762"/>
      <c r="I447" s="762"/>
      <c r="J447" s="762"/>
      <c r="K447" s="763"/>
      <c r="L447" s="763"/>
      <c r="M447" s="763"/>
      <c r="N447" s="763"/>
      <c r="O447" s="762"/>
      <c r="P447" s="762"/>
      <c r="Q447" s="762"/>
      <c r="R447" s="762"/>
      <c r="S447" s="762"/>
      <c r="T447" s="762"/>
      <c r="U447" s="762"/>
      <c r="V447" s="762"/>
      <c r="W447" s="762"/>
      <c r="X447" s="762"/>
      <c r="Y447" s="762"/>
      <c r="Z447" s="762"/>
      <c r="AA447" s="762"/>
      <c r="AB447" s="762"/>
      <c r="AC447" s="762"/>
      <c r="AD447" s="762"/>
      <c r="AE447" s="762"/>
      <c r="AF447" s="762"/>
    </row>
    <row r="448" spans="1:32" ht="12.75" customHeight="1">
      <c r="A448" s="762"/>
      <c r="B448" s="762"/>
      <c r="C448" s="763"/>
      <c r="D448" s="763"/>
      <c r="E448" s="764"/>
      <c r="F448" s="763"/>
      <c r="G448" s="762"/>
      <c r="H448" s="762"/>
      <c r="I448" s="762"/>
      <c r="J448" s="762"/>
      <c r="K448" s="763"/>
      <c r="L448" s="763"/>
      <c r="M448" s="763"/>
      <c r="N448" s="763"/>
      <c r="O448" s="762"/>
      <c r="P448" s="762"/>
      <c r="Q448" s="762"/>
      <c r="R448" s="762"/>
      <c r="S448" s="762"/>
      <c r="T448" s="762"/>
      <c r="U448" s="762"/>
      <c r="V448" s="762"/>
      <c r="W448" s="762"/>
      <c r="X448" s="762"/>
      <c r="Y448" s="762"/>
      <c r="Z448" s="762"/>
      <c r="AA448" s="762"/>
      <c r="AB448" s="762"/>
      <c r="AC448" s="762"/>
      <c r="AD448" s="762"/>
      <c r="AE448" s="762"/>
      <c r="AF448" s="762"/>
    </row>
    <row r="449" spans="1:32" ht="12.75" customHeight="1">
      <c r="A449" s="762"/>
      <c r="B449" s="762"/>
      <c r="C449" s="763"/>
      <c r="D449" s="763"/>
      <c r="E449" s="764"/>
      <c r="F449" s="763"/>
      <c r="G449" s="762"/>
      <c r="H449" s="762"/>
      <c r="I449" s="762"/>
      <c r="J449" s="762"/>
      <c r="K449" s="763"/>
      <c r="L449" s="763"/>
      <c r="M449" s="763"/>
      <c r="N449" s="763"/>
      <c r="O449" s="762"/>
      <c r="P449" s="762"/>
      <c r="Q449" s="762"/>
      <c r="R449" s="762"/>
      <c r="S449" s="762"/>
      <c r="T449" s="762"/>
      <c r="U449" s="762"/>
      <c r="V449" s="762"/>
      <c r="W449" s="762"/>
      <c r="X449" s="762"/>
      <c r="Y449" s="762"/>
      <c r="Z449" s="762"/>
      <c r="AA449" s="762"/>
      <c r="AB449" s="762"/>
      <c r="AC449" s="762"/>
      <c r="AD449" s="762"/>
      <c r="AE449" s="762"/>
      <c r="AF449" s="762"/>
    </row>
    <row r="450" spans="1:32" ht="12.75" customHeight="1">
      <c r="A450" s="762"/>
      <c r="B450" s="762"/>
      <c r="C450" s="763"/>
      <c r="D450" s="763"/>
      <c r="E450" s="764"/>
      <c r="F450" s="763"/>
      <c r="G450" s="762"/>
      <c r="H450" s="762"/>
      <c r="I450" s="762"/>
      <c r="J450" s="762"/>
      <c r="K450" s="763"/>
      <c r="L450" s="763"/>
      <c r="M450" s="763"/>
      <c r="N450" s="763"/>
      <c r="O450" s="762"/>
      <c r="P450" s="762"/>
      <c r="Q450" s="762"/>
      <c r="R450" s="762"/>
      <c r="S450" s="762"/>
      <c r="T450" s="762"/>
      <c r="U450" s="762"/>
      <c r="V450" s="762"/>
      <c r="W450" s="762"/>
      <c r="X450" s="762"/>
      <c r="Y450" s="762"/>
      <c r="Z450" s="762"/>
      <c r="AA450" s="762"/>
      <c r="AB450" s="762"/>
      <c r="AC450" s="762"/>
      <c r="AD450" s="762"/>
      <c r="AE450" s="762"/>
      <c r="AF450" s="762"/>
    </row>
    <row r="451" spans="1:32" ht="12.75" customHeight="1">
      <c r="A451" s="762"/>
      <c r="B451" s="762"/>
      <c r="C451" s="763"/>
      <c r="D451" s="763"/>
      <c r="E451" s="764"/>
      <c r="F451" s="763"/>
      <c r="G451" s="762"/>
      <c r="H451" s="762"/>
      <c r="I451" s="762"/>
      <c r="J451" s="762"/>
      <c r="K451" s="763"/>
      <c r="L451" s="763"/>
      <c r="M451" s="763"/>
      <c r="N451" s="763"/>
      <c r="O451" s="762"/>
      <c r="P451" s="762"/>
      <c r="Q451" s="762"/>
      <c r="R451" s="762"/>
      <c r="S451" s="762"/>
      <c r="T451" s="762"/>
      <c r="U451" s="762"/>
      <c r="V451" s="762"/>
      <c r="W451" s="762"/>
      <c r="X451" s="762"/>
      <c r="Y451" s="762"/>
      <c r="Z451" s="762"/>
      <c r="AA451" s="762"/>
      <c r="AB451" s="762"/>
      <c r="AC451" s="762"/>
      <c r="AD451" s="762"/>
      <c r="AE451" s="762"/>
      <c r="AF451" s="762"/>
    </row>
    <row r="452" spans="1:32" ht="12.75" customHeight="1">
      <c r="A452" s="762"/>
      <c r="B452" s="762"/>
      <c r="C452" s="763"/>
      <c r="D452" s="763"/>
      <c r="E452" s="764"/>
      <c r="F452" s="763"/>
      <c r="G452" s="762"/>
      <c r="H452" s="762"/>
      <c r="I452" s="762"/>
      <c r="J452" s="762"/>
      <c r="K452" s="763"/>
      <c r="L452" s="763"/>
      <c r="M452" s="763"/>
      <c r="N452" s="763"/>
      <c r="O452" s="762"/>
      <c r="P452" s="762"/>
      <c r="Q452" s="762"/>
      <c r="R452" s="762"/>
      <c r="S452" s="762"/>
      <c r="T452" s="762"/>
      <c r="U452" s="762"/>
      <c r="V452" s="762"/>
      <c r="W452" s="762"/>
      <c r="X452" s="762"/>
      <c r="Y452" s="762"/>
      <c r="Z452" s="762"/>
      <c r="AA452" s="762"/>
      <c r="AB452" s="762"/>
      <c r="AC452" s="762"/>
      <c r="AD452" s="762"/>
      <c r="AE452" s="762"/>
      <c r="AF452" s="762"/>
    </row>
    <row r="453" spans="1:32" ht="12.75" customHeight="1">
      <c r="A453" s="762"/>
      <c r="B453" s="762"/>
      <c r="C453" s="763"/>
      <c r="D453" s="763"/>
      <c r="E453" s="764"/>
      <c r="F453" s="763"/>
      <c r="G453" s="762"/>
      <c r="H453" s="762"/>
      <c r="I453" s="762"/>
      <c r="J453" s="762"/>
      <c r="K453" s="763"/>
      <c r="L453" s="763"/>
      <c r="M453" s="763"/>
      <c r="N453" s="763"/>
      <c r="O453" s="762"/>
      <c r="P453" s="762"/>
      <c r="Q453" s="762"/>
      <c r="R453" s="762"/>
      <c r="S453" s="762"/>
      <c r="T453" s="762"/>
      <c r="U453" s="762"/>
      <c r="V453" s="762"/>
      <c r="W453" s="762"/>
      <c r="X453" s="762"/>
      <c r="Y453" s="762"/>
      <c r="Z453" s="762"/>
      <c r="AA453" s="762"/>
      <c r="AB453" s="762"/>
      <c r="AC453" s="762"/>
      <c r="AD453" s="762"/>
      <c r="AE453" s="762"/>
      <c r="AF453" s="762"/>
    </row>
    <row r="454" spans="1:32" ht="12.75" customHeight="1">
      <c r="A454" s="762"/>
      <c r="B454" s="762"/>
      <c r="C454" s="763"/>
      <c r="D454" s="763"/>
      <c r="E454" s="764"/>
      <c r="F454" s="763"/>
      <c r="G454" s="762"/>
      <c r="H454" s="762"/>
      <c r="I454" s="762"/>
      <c r="J454" s="762"/>
      <c r="K454" s="763"/>
      <c r="L454" s="763"/>
      <c r="M454" s="763"/>
      <c r="N454" s="763"/>
      <c r="O454" s="762"/>
      <c r="P454" s="762"/>
      <c r="Q454" s="762"/>
      <c r="R454" s="762"/>
      <c r="S454" s="762"/>
      <c r="T454" s="762"/>
      <c r="U454" s="762"/>
      <c r="V454" s="762"/>
      <c r="W454" s="762"/>
      <c r="X454" s="762"/>
      <c r="Y454" s="762"/>
      <c r="Z454" s="762"/>
      <c r="AA454" s="762"/>
      <c r="AB454" s="762"/>
      <c r="AC454" s="762"/>
      <c r="AD454" s="762"/>
      <c r="AE454" s="762"/>
      <c r="AF454" s="762"/>
    </row>
    <row r="455" spans="1:32" ht="12.75" customHeight="1">
      <c r="A455" s="762"/>
      <c r="B455" s="762"/>
      <c r="C455" s="763"/>
      <c r="D455" s="763"/>
      <c r="E455" s="764"/>
      <c r="F455" s="763"/>
      <c r="G455" s="762"/>
      <c r="H455" s="762"/>
      <c r="I455" s="762"/>
      <c r="J455" s="762"/>
      <c r="K455" s="763"/>
      <c r="L455" s="763"/>
      <c r="M455" s="763"/>
      <c r="N455" s="763"/>
      <c r="O455" s="762"/>
      <c r="P455" s="762"/>
      <c r="Q455" s="762"/>
      <c r="R455" s="762"/>
      <c r="S455" s="762"/>
      <c r="T455" s="762"/>
      <c r="U455" s="762"/>
      <c r="V455" s="762"/>
      <c r="W455" s="762"/>
      <c r="X455" s="762"/>
      <c r="Y455" s="762"/>
      <c r="Z455" s="762"/>
      <c r="AA455" s="762"/>
      <c r="AB455" s="762"/>
      <c r="AC455" s="762"/>
      <c r="AD455" s="762"/>
      <c r="AE455" s="762"/>
      <c r="AF455" s="762"/>
    </row>
    <row r="456" spans="1:32" ht="12.75" customHeight="1">
      <c r="A456" s="762"/>
      <c r="B456" s="762"/>
      <c r="C456" s="763"/>
      <c r="D456" s="763"/>
      <c r="E456" s="764"/>
      <c r="F456" s="763"/>
      <c r="G456" s="762"/>
      <c r="H456" s="762"/>
      <c r="I456" s="762"/>
      <c r="J456" s="762"/>
      <c r="K456" s="763"/>
      <c r="L456" s="763"/>
      <c r="M456" s="763"/>
      <c r="N456" s="763"/>
      <c r="O456" s="762"/>
      <c r="P456" s="762"/>
      <c r="Q456" s="762"/>
      <c r="R456" s="762"/>
      <c r="S456" s="762"/>
      <c r="T456" s="762"/>
      <c r="U456" s="762"/>
      <c r="V456" s="762"/>
      <c r="W456" s="762"/>
      <c r="X456" s="762"/>
      <c r="Y456" s="762"/>
      <c r="Z456" s="762"/>
      <c r="AA456" s="762"/>
      <c r="AB456" s="762"/>
      <c r="AC456" s="762"/>
      <c r="AD456" s="762"/>
      <c r="AE456" s="762"/>
      <c r="AF456" s="762"/>
    </row>
    <row r="457" spans="1:32" ht="12.75" customHeight="1">
      <c r="A457" s="762"/>
      <c r="B457" s="762"/>
      <c r="C457" s="763"/>
      <c r="D457" s="763"/>
      <c r="E457" s="764"/>
      <c r="F457" s="763"/>
      <c r="G457" s="762"/>
      <c r="H457" s="762"/>
      <c r="I457" s="762"/>
      <c r="J457" s="762"/>
      <c r="K457" s="763"/>
      <c r="L457" s="763"/>
      <c r="M457" s="763"/>
      <c r="N457" s="763"/>
      <c r="O457" s="762"/>
      <c r="P457" s="762"/>
      <c r="Q457" s="762"/>
      <c r="R457" s="762"/>
      <c r="S457" s="762"/>
      <c r="T457" s="762"/>
      <c r="U457" s="762"/>
      <c r="V457" s="762"/>
      <c r="W457" s="762"/>
      <c r="X457" s="762"/>
      <c r="Y457" s="762"/>
      <c r="Z457" s="762"/>
      <c r="AA457" s="762"/>
      <c r="AB457" s="762"/>
      <c r="AC457" s="762"/>
      <c r="AD457" s="762"/>
      <c r="AE457" s="762"/>
      <c r="AF457" s="762"/>
    </row>
    <row r="458" spans="1:32" ht="12.75" customHeight="1">
      <c r="A458" s="762"/>
      <c r="B458" s="762"/>
      <c r="C458" s="763"/>
      <c r="D458" s="763"/>
      <c r="E458" s="764"/>
      <c r="F458" s="763"/>
      <c r="G458" s="762"/>
      <c r="H458" s="762"/>
      <c r="I458" s="762"/>
      <c r="J458" s="762"/>
      <c r="K458" s="763"/>
      <c r="L458" s="763"/>
      <c r="M458" s="763"/>
      <c r="N458" s="763"/>
      <c r="O458" s="762"/>
      <c r="P458" s="762"/>
      <c r="Q458" s="762"/>
      <c r="R458" s="762"/>
      <c r="S458" s="762"/>
      <c r="T458" s="762"/>
      <c r="U458" s="762"/>
      <c r="V458" s="762"/>
      <c r="W458" s="762"/>
      <c r="X458" s="762"/>
      <c r="Y458" s="762"/>
      <c r="Z458" s="762"/>
      <c r="AA458" s="762"/>
      <c r="AB458" s="762"/>
      <c r="AC458" s="762"/>
      <c r="AD458" s="762"/>
      <c r="AE458" s="762"/>
      <c r="AF458" s="762"/>
    </row>
    <row r="459" spans="1:32" ht="12.75" customHeight="1">
      <c r="A459" s="762"/>
      <c r="B459" s="762"/>
      <c r="C459" s="763"/>
      <c r="D459" s="763"/>
      <c r="E459" s="764"/>
      <c r="F459" s="763"/>
      <c r="G459" s="762"/>
      <c r="H459" s="762"/>
      <c r="I459" s="762"/>
      <c r="J459" s="762"/>
      <c r="K459" s="763"/>
      <c r="L459" s="763"/>
      <c r="M459" s="763"/>
      <c r="N459" s="763"/>
      <c r="O459" s="762"/>
      <c r="P459" s="762"/>
      <c r="Q459" s="762"/>
      <c r="R459" s="762"/>
      <c r="S459" s="762"/>
      <c r="T459" s="762"/>
      <c r="U459" s="762"/>
      <c r="V459" s="762"/>
      <c r="W459" s="762"/>
      <c r="X459" s="762"/>
      <c r="Y459" s="762"/>
      <c r="Z459" s="762"/>
      <c r="AA459" s="762"/>
      <c r="AB459" s="762"/>
      <c r="AC459" s="762"/>
      <c r="AD459" s="762"/>
      <c r="AE459" s="762"/>
      <c r="AF459" s="762"/>
    </row>
    <row r="460" spans="1:32" ht="12.75" customHeight="1">
      <c r="A460" s="762"/>
      <c r="B460" s="762"/>
      <c r="C460" s="763"/>
      <c r="D460" s="763"/>
      <c r="E460" s="764"/>
      <c r="F460" s="763"/>
      <c r="G460" s="762"/>
      <c r="H460" s="762"/>
      <c r="I460" s="762"/>
      <c r="J460" s="762"/>
      <c r="K460" s="763"/>
      <c r="L460" s="763"/>
      <c r="M460" s="763"/>
      <c r="N460" s="763"/>
      <c r="O460" s="762"/>
      <c r="P460" s="762"/>
      <c r="Q460" s="762"/>
      <c r="R460" s="762"/>
      <c r="S460" s="762"/>
      <c r="T460" s="762"/>
      <c r="U460" s="762"/>
      <c r="V460" s="762"/>
      <c r="W460" s="762"/>
      <c r="X460" s="762"/>
      <c r="Y460" s="762"/>
      <c r="Z460" s="762"/>
      <c r="AA460" s="762"/>
      <c r="AB460" s="762"/>
      <c r="AC460" s="762"/>
      <c r="AD460" s="762"/>
      <c r="AE460" s="762"/>
      <c r="AF460" s="762"/>
    </row>
    <row r="461" spans="1:32" ht="12.75" customHeight="1">
      <c r="A461" s="762"/>
      <c r="B461" s="762"/>
      <c r="C461" s="763"/>
      <c r="D461" s="763"/>
      <c r="E461" s="764"/>
      <c r="F461" s="763"/>
      <c r="G461" s="762"/>
      <c r="H461" s="762"/>
      <c r="I461" s="762"/>
      <c r="J461" s="762"/>
      <c r="K461" s="763"/>
      <c r="L461" s="763"/>
      <c r="M461" s="763"/>
      <c r="N461" s="763"/>
      <c r="O461" s="762"/>
      <c r="P461" s="762"/>
      <c r="Q461" s="762"/>
      <c r="R461" s="762"/>
      <c r="S461" s="762"/>
      <c r="T461" s="762"/>
      <c r="U461" s="762"/>
      <c r="V461" s="762"/>
      <c r="W461" s="762"/>
      <c r="X461" s="762"/>
      <c r="Y461" s="762"/>
      <c r="Z461" s="762"/>
      <c r="AA461" s="762"/>
      <c r="AB461" s="762"/>
      <c r="AC461" s="762"/>
      <c r="AD461" s="762"/>
      <c r="AE461" s="762"/>
      <c r="AF461" s="762"/>
    </row>
    <row r="462" spans="1:32" ht="12.75" customHeight="1">
      <c r="A462" s="762"/>
      <c r="B462" s="762"/>
      <c r="C462" s="763"/>
      <c r="D462" s="763"/>
      <c r="E462" s="764"/>
      <c r="F462" s="763"/>
      <c r="G462" s="762"/>
      <c r="H462" s="762"/>
      <c r="I462" s="762"/>
      <c r="J462" s="762"/>
      <c r="K462" s="763"/>
      <c r="L462" s="763"/>
      <c r="M462" s="763"/>
      <c r="N462" s="763"/>
      <c r="O462" s="762"/>
      <c r="P462" s="762"/>
      <c r="Q462" s="762"/>
      <c r="R462" s="762"/>
      <c r="S462" s="762"/>
      <c r="T462" s="762"/>
      <c r="U462" s="762"/>
      <c r="V462" s="762"/>
      <c r="W462" s="762"/>
      <c r="X462" s="762"/>
      <c r="Y462" s="762"/>
      <c r="Z462" s="762"/>
      <c r="AA462" s="762"/>
      <c r="AB462" s="762"/>
      <c r="AC462" s="762"/>
      <c r="AD462" s="762"/>
      <c r="AE462" s="762"/>
      <c r="AF462" s="762"/>
    </row>
    <row r="463" spans="1:32" ht="12.75" customHeight="1">
      <c r="A463" s="762"/>
      <c r="B463" s="762"/>
      <c r="C463" s="763"/>
      <c r="D463" s="763"/>
      <c r="E463" s="764"/>
      <c r="F463" s="763"/>
      <c r="G463" s="762"/>
      <c r="H463" s="762"/>
      <c r="I463" s="762"/>
      <c r="J463" s="762"/>
      <c r="K463" s="763"/>
      <c r="L463" s="763"/>
      <c r="M463" s="763"/>
      <c r="N463" s="763"/>
      <c r="O463" s="762"/>
      <c r="P463" s="762"/>
      <c r="Q463" s="762"/>
      <c r="R463" s="762"/>
      <c r="S463" s="762"/>
      <c r="T463" s="762"/>
      <c r="U463" s="762"/>
      <c r="V463" s="762"/>
      <c r="W463" s="762"/>
      <c r="X463" s="762"/>
      <c r="Y463" s="762"/>
      <c r="Z463" s="762"/>
      <c r="AA463" s="762"/>
      <c r="AB463" s="762"/>
      <c r="AC463" s="762"/>
      <c r="AD463" s="762"/>
      <c r="AE463" s="762"/>
      <c r="AF463" s="762"/>
    </row>
    <row r="464" spans="1:32" ht="12.75" customHeight="1">
      <c r="A464" s="762"/>
      <c r="B464" s="762"/>
      <c r="C464" s="763"/>
      <c r="D464" s="763"/>
      <c r="E464" s="764"/>
      <c r="F464" s="763"/>
      <c r="G464" s="762"/>
      <c r="H464" s="762"/>
      <c r="I464" s="762"/>
      <c r="J464" s="762"/>
      <c r="K464" s="763"/>
      <c r="L464" s="763"/>
      <c r="M464" s="763"/>
      <c r="N464" s="763"/>
      <c r="O464" s="762"/>
      <c r="P464" s="762"/>
      <c r="Q464" s="762"/>
      <c r="R464" s="762"/>
      <c r="S464" s="762"/>
      <c r="T464" s="762"/>
      <c r="U464" s="762"/>
      <c r="V464" s="762"/>
      <c r="W464" s="762"/>
      <c r="X464" s="762"/>
      <c r="Y464" s="762"/>
      <c r="Z464" s="762"/>
      <c r="AA464" s="762"/>
      <c r="AB464" s="762"/>
      <c r="AC464" s="762"/>
      <c r="AD464" s="762"/>
      <c r="AE464" s="762"/>
      <c r="AF464" s="762"/>
    </row>
    <row r="465" spans="1:32" ht="12.75" customHeight="1">
      <c r="A465" s="762"/>
      <c r="B465" s="762"/>
      <c r="C465" s="763"/>
      <c r="D465" s="763"/>
      <c r="E465" s="764"/>
      <c r="F465" s="763"/>
      <c r="G465" s="762"/>
      <c r="H465" s="762"/>
      <c r="I465" s="762"/>
      <c r="J465" s="762"/>
      <c r="K465" s="763"/>
      <c r="L465" s="763"/>
      <c r="M465" s="763"/>
      <c r="N465" s="763"/>
      <c r="O465" s="762"/>
      <c r="P465" s="762"/>
      <c r="Q465" s="762"/>
      <c r="R465" s="762"/>
      <c r="S465" s="762"/>
      <c r="T465" s="762"/>
      <c r="U465" s="762"/>
      <c r="V465" s="762"/>
      <c r="W465" s="762"/>
      <c r="X465" s="762"/>
      <c r="Y465" s="762"/>
      <c r="Z465" s="762"/>
      <c r="AA465" s="762"/>
      <c r="AB465" s="762"/>
      <c r="AC465" s="762"/>
      <c r="AD465" s="762"/>
      <c r="AE465" s="762"/>
      <c r="AF465" s="762"/>
    </row>
    <row r="466" spans="1:32" ht="12.75" customHeight="1">
      <c r="A466" s="762"/>
      <c r="B466" s="762"/>
      <c r="C466" s="763"/>
      <c r="D466" s="763"/>
      <c r="E466" s="764"/>
      <c r="F466" s="763"/>
      <c r="G466" s="762"/>
      <c r="H466" s="762"/>
      <c r="I466" s="762"/>
      <c r="J466" s="762"/>
      <c r="K466" s="763"/>
      <c r="L466" s="763"/>
      <c r="M466" s="763"/>
      <c r="N466" s="763"/>
      <c r="O466" s="762"/>
      <c r="P466" s="762"/>
      <c r="Q466" s="762"/>
      <c r="R466" s="762"/>
      <c r="S466" s="762"/>
      <c r="T466" s="762"/>
      <c r="U466" s="762"/>
      <c r="V466" s="762"/>
      <c r="W466" s="762"/>
      <c r="X466" s="762"/>
      <c r="Y466" s="762"/>
      <c r="Z466" s="762"/>
      <c r="AA466" s="762"/>
      <c r="AB466" s="762"/>
      <c r="AC466" s="762"/>
      <c r="AD466" s="762"/>
      <c r="AE466" s="762"/>
      <c r="AF466" s="762"/>
    </row>
    <row r="467" spans="1:32" ht="12.75" customHeight="1">
      <c r="A467" s="762"/>
      <c r="B467" s="762"/>
      <c r="C467" s="763"/>
      <c r="D467" s="763"/>
      <c r="E467" s="764"/>
      <c r="F467" s="763"/>
      <c r="G467" s="762"/>
      <c r="H467" s="762"/>
      <c r="I467" s="762"/>
      <c r="J467" s="762"/>
      <c r="K467" s="763"/>
      <c r="L467" s="763"/>
      <c r="M467" s="763"/>
      <c r="N467" s="763"/>
      <c r="O467" s="762"/>
      <c r="P467" s="762"/>
      <c r="Q467" s="762"/>
      <c r="R467" s="762"/>
      <c r="S467" s="762"/>
      <c r="T467" s="762"/>
      <c r="U467" s="762"/>
      <c r="V467" s="762"/>
      <c r="W467" s="762"/>
      <c r="X467" s="762"/>
      <c r="Y467" s="762"/>
      <c r="Z467" s="762"/>
      <c r="AA467" s="762"/>
      <c r="AB467" s="762"/>
      <c r="AC467" s="762"/>
      <c r="AD467" s="762"/>
      <c r="AE467" s="762"/>
      <c r="AF467" s="762"/>
    </row>
    <row r="468" spans="1:32" ht="12.75" customHeight="1">
      <c r="A468" s="762"/>
      <c r="B468" s="762"/>
      <c r="C468" s="763"/>
      <c r="D468" s="763"/>
      <c r="E468" s="764"/>
      <c r="F468" s="763"/>
      <c r="G468" s="762"/>
      <c r="H468" s="762"/>
      <c r="I468" s="762"/>
      <c r="J468" s="762"/>
      <c r="K468" s="763"/>
      <c r="L468" s="763"/>
      <c r="M468" s="763"/>
      <c r="N468" s="763"/>
      <c r="O468" s="762"/>
      <c r="P468" s="762"/>
      <c r="Q468" s="762"/>
      <c r="R468" s="762"/>
      <c r="S468" s="762"/>
      <c r="T468" s="762"/>
      <c r="U468" s="762"/>
      <c r="V468" s="762"/>
      <c r="W468" s="762"/>
      <c r="X468" s="762"/>
      <c r="Y468" s="762"/>
      <c r="Z468" s="762"/>
      <c r="AA468" s="762"/>
      <c r="AB468" s="762"/>
      <c r="AC468" s="762"/>
      <c r="AD468" s="762"/>
      <c r="AE468" s="762"/>
      <c r="AF468" s="762"/>
    </row>
    <row r="469" spans="1:32" ht="12.75" customHeight="1">
      <c r="A469" s="762"/>
      <c r="B469" s="762"/>
      <c r="C469" s="763"/>
      <c r="D469" s="763"/>
      <c r="E469" s="764"/>
      <c r="F469" s="763"/>
      <c r="G469" s="762"/>
      <c r="H469" s="762"/>
      <c r="I469" s="762"/>
      <c r="J469" s="762"/>
      <c r="K469" s="763"/>
      <c r="L469" s="763"/>
      <c r="M469" s="763"/>
      <c r="N469" s="763"/>
      <c r="O469" s="762"/>
      <c r="P469" s="762"/>
      <c r="Q469" s="762"/>
      <c r="R469" s="762"/>
      <c r="S469" s="762"/>
      <c r="T469" s="762"/>
      <c r="U469" s="762"/>
      <c r="V469" s="762"/>
      <c r="W469" s="762"/>
      <c r="X469" s="762"/>
      <c r="Y469" s="762"/>
      <c r="Z469" s="762"/>
      <c r="AA469" s="762"/>
      <c r="AB469" s="762"/>
      <c r="AC469" s="762"/>
      <c r="AD469" s="762"/>
      <c r="AE469" s="762"/>
      <c r="AF469" s="762"/>
    </row>
    <row r="470" spans="1:32" ht="12.75" customHeight="1">
      <c r="A470" s="762"/>
      <c r="B470" s="762"/>
      <c r="C470" s="763"/>
      <c r="D470" s="763"/>
      <c r="E470" s="764"/>
      <c r="F470" s="763"/>
      <c r="G470" s="762"/>
      <c r="H470" s="762"/>
      <c r="I470" s="762"/>
      <c r="J470" s="762"/>
      <c r="K470" s="763"/>
      <c r="L470" s="763"/>
      <c r="M470" s="763"/>
      <c r="N470" s="763"/>
      <c r="O470" s="762"/>
      <c r="P470" s="762"/>
      <c r="Q470" s="762"/>
      <c r="R470" s="762"/>
      <c r="S470" s="762"/>
      <c r="T470" s="762"/>
      <c r="U470" s="762"/>
      <c r="V470" s="762"/>
      <c r="W470" s="762"/>
      <c r="X470" s="762"/>
      <c r="Y470" s="762"/>
      <c r="Z470" s="762"/>
      <c r="AA470" s="762"/>
      <c r="AB470" s="762"/>
      <c r="AC470" s="762"/>
      <c r="AD470" s="762"/>
      <c r="AE470" s="762"/>
      <c r="AF470" s="762"/>
    </row>
    <row r="471" spans="1:32" ht="12.75" customHeight="1">
      <c r="A471" s="762"/>
      <c r="B471" s="762"/>
      <c r="C471" s="763"/>
      <c r="D471" s="763"/>
      <c r="E471" s="764"/>
      <c r="F471" s="763"/>
      <c r="G471" s="762"/>
      <c r="H471" s="762"/>
      <c r="I471" s="762"/>
      <c r="J471" s="762"/>
      <c r="K471" s="763"/>
      <c r="L471" s="763"/>
      <c r="M471" s="763"/>
      <c r="N471" s="763"/>
      <c r="O471" s="762"/>
      <c r="P471" s="762"/>
      <c r="Q471" s="762"/>
      <c r="R471" s="762"/>
      <c r="S471" s="762"/>
      <c r="T471" s="762"/>
      <c r="U471" s="762"/>
      <c r="V471" s="762"/>
      <c r="W471" s="762"/>
      <c r="X471" s="762"/>
      <c r="Y471" s="762"/>
      <c r="Z471" s="762"/>
      <c r="AA471" s="762"/>
      <c r="AB471" s="762"/>
      <c r="AC471" s="762"/>
      <c r="AD471" s="762"/>
      <c r="AE471" s="762"/>
      <c r="AF471" s="762"/>
    </row>
    <row r="472" spans="1:32" ht="12.75" customHeight="1">
      <c r="A472" s="762"/>
      <c r="B472" s="762"/>
      <c r="C472" s="763"/>
      <c r="D472" s="763"/>
      <c r="E472" s="764"/>
      <c r="F472" s="763"/>
      <c r="G472" s="762"/>
      <c r="H472" s="762"/>
      <c r="I472" s="762"/>
      <c r="J472" s="762"/>
      <c r="K472" s="763"/>
      <c r="L472" s="763"/>
      <c r="M472" s="763"/>
      <c r="N472" s="763"/>
      <c r="O472" s="762"/>
      <c r="P472" s="762"/>
      <c r="Q472" s="762"/>
      <c r="R472" s="762"/>
      <c r="S472" s="762"/>
      <c r="T472" s="762"/>
      <c r="U472" s="762"/>
      <c r="V472" s="762"/>
      <c r="W472" s="762"/>
      <c r="X472" s="762"/>
      <c r="Y472" s="762"/>
      <c r="Z472" s="762"/>
      <c r="AA472" s="762"/>
      <c r="AB472" s="762"/>
      <c r="AC472" s="762"/>
      <c r="AD472" s="762"/>
      <c r="AE472" s="762"/>
      <c r="AF472" s="762"/>
    </row>
    <row r="473" spans="1:32" ht="12.75" customHeight="1">
      <c r="A473" s="762"/>
      <c r="B473" s="762"/>
      <c r="C473" s="763"/>
      <c r="D473" s="763"/>
      <c r="E473" s="764"/>
      <c r="F473" s="763"/>
      <c r="G473" s="762"/>
      <c r="H473" s="762"/>
      <c r="I473" s="762"/>
      <c r="J473" s="762"/>
      <c r="K473" s="763"/>
      <c r="L473" s="763"/>
      <c r="M473" s="763"/>
      <c r="N473" s="763"/>
      <c r="O473" s="762"/>
      <c r="P473" s="762"/>
      <c r="Q473" s="762"/>
      <c r="R473" s="762"/>
      <c r="S473" s="762"/>
      <c r="T473" s="762"/>
      <c r="U473" s="762"/>
      <c r="V473" s="762"/>
      <c r="W473" s="762"/>
      <c r="X473" s="762"/>
      <c r="Y473" s="762"/>
      <c r="Z473" s="762"/>
      <c r="AA473" s="762"/>
      <c r="AB473" s="762"/>
      <c r="AC473" s="762"/>
      <c r="AD473" s="762"/>
      <c r="AE473" s="762"/>
      <c r="AF473" s="762"/>
    </row>
    <row r="474" spans="1:32" ht="12.75" customHeight="1">
      <c r="A474" s="762"/>
      <c r="B474" s="762"/>
      <c r="C474" s="763"/>
      <c r="D474" s="763"/>
      <c r="E474" s="764"/>
      <c r="F474" s="763"/>
      <c r="G474" s="762"/>
      <c r="H474" s="762"/>
      <c r="I474" s="762"/>
      <c r="J474" s="762"/>
      <c r="K474" s="763"/>
      <c r="L474" s="763"/>
      <c r="M474" s="763"/>
      <c r="N474" s="763"/>
      <c r="O474" s="762"/>
      <c r="P474" s="762"/>
      <c r="Q474" s="762"/>
      <c r="R474" s="762"/>
      <c r="S474" s="762"/>
      <c r="T474" s="762"/>
      <c r="U474" s="762"/>
      <c r="V474" s="762"/>
      <c r="W474" s="762"/>
      <c r="X474" s="762"/>
      <c r="Y474" s="762"/>
      <c r="Z474" s="762"/>
      <c r="AA474" s="762"/>
      <c r="AB474" s="762"/>
      <c r="AC474" s="762"/>
      <c r="AD474" s="762"/>
      <c r="AE474" s="762"/>
      <c r="AF474" s="762"/>
    </row>
    <row r="475" spans="1:32" ht="12.75" customHeight="1">
      <c r="A475" s="762"/>
      <c r="B475" s="762"/>
      <c r="C475" s="763"/>
      <c r="D475" s="763"/>
      <c r="E475" s="764"/>
      <c r="F475" s="763"/>
      <c r="G475" s="762"/>
      <c r="H475" s="762"/>
      <c r="I475" s="762"/>
      <c r="J475" s="762"/>
      <c r="K475" s="763"/>
      <c r="L475" s="763"/>
      <c r="M475" s="763"/>
      <c r="N475" s="763"/>
      <c r="O475" s="762"/>
      <c r="P475" s="762"/>
      <c r="Q475" s="762"/>
      <c r="R475" s="762"/>
      <c r="S475" s="762"/>
      <c r="T475" s="762"/>
      <c r="U475" s="762"/>
      <c r="V475" s="762"/>
      <c r="W475" s="762"/>
      <c r="X475" s="762"/>
      <c r="Y475" s="762"/>
      <c r="Z475" s="762"/>
      <c r="AA475" s="762"/>
      <c r="AB475" s="762"/>
      <c r="AC475" s="762"/>
      <c r="AD475" s="762"/>
      <c r="AE475" s="762"/>
      <c r="AF475" s="762"/>
    </row>
    <row r="476" spans="1:32" ht="12.75" customHeight="1">
      <c r="A476" s="762"/>
      <c r="B476" s="762"/>
      <c r="C476" s="763"/>
      <c r="D476" s="763"/>
      <c r="E476" s="764"/>
      <c r="F476" s="763"/>
      <c r="G476" s="762"/>
      <c r="H476" s="762"/>
      <c r="I476" s="762"/>
      <c r="J476" s="762"/>
      <c r="K476" s="763"/>
      <c r="L476" s="763"/>
      <c r="M476" s="763"/>
      <c r="N476" s="763"/>
      <c r="O476" s="762"/>
      <c r="P476" s="762"/>
      <c r="Q476" s="762"/>
      <c r="R476" s="762"/>
      <c r="S476" s="762"/>
      <c r="T476" s="762"/>
      <c r="U476" s="762"/>
      <c r="V476" s="762"/>
      <c r="W476" s="762"/>
      <c r="X476" s="762"/>
      <c r="Y476" s="762"/>
      <c r="Z476" s="762"/>
      <c r="AA476" s="762"/>
      <c r="AB476" s="762"/>
      <c r="AC476" s="762"/>
      <c r="AD476" s="762"/>
      <c r="AE476" s="762"/>
      <c r="AF476" s="762"/>
    </row>
    <row r="477" spans="1:32" ht="12.75" customHeight="1">
      <c r="A477" s="762"/>
      <c r="B477" s="762"/>
      <c r="C477" s="763"/>
      <c r="D477" s="763"/>
      <c r="E477" s="764"/>
      <c r="F477" s="763"/>
      <c r="G477" s="762"/>
      <c r="H477" s="762"/>
      <c r="I477" s="762"/>
      <c r="J477" s="762"/>
      <c r="K477" s="763"/>
      <c r="L477" s="763"/>
      <c r="M477" s="763"/>
      <c r="N477" s="763"/>
      <c r="O477" s="762"/>
      <c r="P477" s="762"/>
      <c r="Q477" s="762"/>
      <c r="R477" s="762"/>
      <c r="S477" s="762"/>
      <c r="T477" s="762"/>
      <c r="U477" s="762"/>
      <c r="V477" s="762"/>
      <c r="W477" s="762"/>
      <c r="X477" s="762"/>
      <c r="Y477" s="762"/>
      <c r="Z477" s="762"/>
      <c r="AA477" s="762"/>
      <c r="AB477" s="762"/>
      <c r="AC477" s="762"/>
      <c r="AD477" s="762"/>
      <c r="AE477" s="762"/>
      <c r="AF477" s="762"/>
    </row>
    <row r="478" spans="1:32" ht="12.75" customHeight="1">
      <c r="A478" s="762"/>
      <c r="B478" s="762"/>
      <c r="C478" s="763"/>
      <c r="D478" s="763"/>
      <c r="E478" s="764"/>
      <c r="F478" s="763"/>
      <c r="G478" s="762"/>
      <c r="H478" s="762"/>
      <c r="I478" s="762"/>
      <c r="J478" s="762"/>
      <c r="K478" s="763"/>
      <c r="L478" s="763"/>
      <c r="M478" s="763"/>
      <c r="N478" s="763"/>
      <c r="O478" s="762"/>
      <c r="P478" s="762"/>
      <c r="Q478" s="762"/>
      <c r="R478" s="762"/>
      <c r="S478" s="762"/>
      <c r="T478" s="762"/>
      <c r="U478" s="762"/>
      <c r="V478" s="762"/>
      <c r="W478" s="762"/>
      <c r="X478" s="762"/>
      <c r="Y478" s="762"/>
      <c r="Z478" s="762"/>
      <c r="AA478" s="762"/>
      <c r="AB478" s="762"/>
      <c r="AC478" s="762"/>
      <c r="AD478" s="762"/>
      <c r="AE478" s="762"/>
      <c r="AF478" s="762"/>
    </row>
    <row r="479" spans="1:32" ht="12.75" customHeight="1">
      <c r="A479" s="762"/>
      <c r="B479" s="762"/>
      <c r="C479" s="763"/>
      <c r="D479" s="763"/>
      <c r="E479" s="764"/>
      <c r="F479" s="763"/>
      <c r="G479" s="762"/>
      <c r="H479" s="762"/>
      <c r="I479" s="762"/>
      <c r="J479" s="762"/>
      <c r="K479" s="763"/>
      <c r="L479" s="763"/>
      <c r="M479" s="763"/>
      <c r="N479" s="763"/>
      <c r="O479" s="762"/>
      <c r="P479" s="762"/>
      <c r="Q479" s="762"/>
      <c r="R479" s="762"/>
      <c r="S479" s="762"/>
      <c r="T479" s="762"/>
      <c r="U479" s="762"/>
      <c r="V479" s="762"/>
      <c r="W479" s="762"/>
      <c r="X479" s="762"/>
      <c r="Y479" s="762"/>
      <c r="Z479" s="762"/>
      <c r="AA479" s="762"/>
      <c r="AB479" s="762"/>
      <c r="AC479" s="762"/>
      <c r="AD479" s="762"/>
      <c r="AE479" s="762"/>
      <c r="AF479" s="762"/>
    </row>
    <row r="480" spans="1:32" ht="12.75" customHeight="1">
      <c r="A480" s="762"/>
      <c r="B480" s="762"/>
      <c r="C480" s="763"/>
      <c r="D480" s="763"/>
      <c r="E480" s="764"/>
      <c r="F480" s="763"/>
      <c r="G480" s="762"/>
      <c r="H480" s="762"/>
      <c r="I480" s="762"/>
      <c r="J480" s="762"/>
      <c r="K480" s="763"/>
      <c r="L480" s="763"/>
      <c r="M480" s="763"/>
      <c r="N480" s="763"/>
      <c r="O480" s="762"/>
      <c r="P480" s="762"/>
      <c r="Q480" s="762"/>
      <c r="R480" s="762"/>
      <c r="S480" s="762"/>
      <c r="T480" s="762"/>
      <c r="U480" s="762"/>
      <c r="V480" s="762"/>
      <c r="W480" s="762"/>
      <c r="X480" s="762"/>
      <c r="Y480" s="762"/>
      <c r="Z480" s="762"/>
      <c r="AA480" s="762"/>
      <c r="AB480" s="762"/>
      <c r="AC480" s="762"/>
      <c r="AD480" s="762"/>
      <c r="AE480" s="762"/>
      <c r="AF480" s="762"/>
    </row>
    <row r="481" spans="1:32" ht="12.75" customHeight="1">
      <c r="A481" s="762"/>
      <c r="B481" s="762"/>
      <c r="C481" s="763"/>
      <c r="D481" s="763"/>
      <c r="E481" s="764"/>
      <c r="F481" s="763"/>
      <c r="G481" s="762"/>
      <c r="H481" s="762"/>
      <c r="I481" s="762"/>
      <c r="J481" s="762"/>
      <c r="K481" s="763"/>
      <c r="L481" s="763"/>
      <c r="M481" s="763"/>
      <c r="N481" s="763"/>
      <c r="O481" s="762"/>
      <c r="P481" s="762"/>
      <c r="Q481" s="762"/>
      <c r="R481" s="762"/>
      <c r="S481" s="762"/>
      <c r="T481" s="762"/>
      <c r="U481" s="762"/>
      <c r="V481" s="762"/>
      <c r="W481" s="762"/>
      <c r="X481" s="762"/>
      <c r="Y481" s="762"/>
      <c r="Z481" s="762"/>
      <c r="AA481" s="762"/>
      <c r="AB481" s="762"/>
      <c r="AC481" s="762"/>
      <c r="AD481" s="762"/>
      <c r="AE481" s="762"/>
      <c r="AF481" s="762"/>
    </row>
    <row r="482" spans="1:32" ht="12.75" customHeight="1">
      <c r="A482" s="762"/>
      <c r="B482" s="762"/>
      <c r="C482" s="763"/>
      <c r="D482" s="763"/>
      <c r="E482" s="764"/>
      <c r="F482" s="763"/>
      <c r="G482" s="762"/>
      <c r="H482" s="762"/>
      <c r="I482" s="762"/>
      <c r="J482" s="762"/>
      <c r="K482" s="763"/>
      <c r="L482" s="763"/>
      <c r="M482" s="763"/>
      <c r="N482" s="763"/>
      <c r="O482" s="762"/>
      <c r="P482" s="762"/>
      <c r="Q482" s="762"/>
      <c r="R482" s="762"/>
      <c r="S482" s="762"/>
      <c r="T482" s="762"/>
      <c r="U482" s="762"/>
      <c r="V482" s="762"/>
      <c r="W482" s="762"/>
      <c r="X482" s="762"/>
      <c r="Y482" s="762"/>
      <c r="Z482" s="762"/>
      <c r="AA482" s="762"/>
      <c r="AB482" s="762"/>
      <c r="AC482" s="762"/>
      <c r="AD482" s="762"/>
      <c r="AE482" s="762"/>
      <c r="AF482" s="762"/>
    </row>
    <row r="483" spans="1:32" ht="12.75" customHeight="1">
      <c r="A483" s="762"/>
      <c r="B483" s="762"/>
      <c r="C483" s="763"/>
      <c r="D483" s="763"/>
      <c r="E483" s="764"/>
      <c r="F483" s="763"/>
      <c r="G483" s="762"/>
      <c r="H483" s="762"/>
      <c r="I483" s="762"/>
      <c r="J483" s="762"/>
      <c r="K483" s="763"/>
      <c r="L483" s="763"/>
      <c r="M483" s="763"/>
      <c r="N483" s="763"/>
      <c r="O483" s="762"/>
      <c r="P483" s="762"/>
      <c r="Q483" s="762"/>
      <c r="R483" s="762"/>
      <c r="S483" s="762"/>
      <c r="T483" s="762"/>
      <c r="U483" s="762"/>
      <c r="V483" s="762"/>
      <c r="W483" s="762"/>
      <c r="X483" s="762"/>
      <c r="Y483" s="762"/>
      <c r="Z483" s="762"/>
      <c r="AA483" s="762"/>
      <c r="AB483" s="762"/>
      <c r="AC483" s="762"/>
      <c r="AD483" s="762"/>
      <c r="AE483" s="762"/>
      <c r="AF483" s="762"/>
    </row>
    <row r="484" spans="1:32" ht="12.75" customHeight="1">
      <c r="A484" s="762"/>
      <c r="B484" s="762"/>
      <c r="C484" s="763"/>
      <c r="D484" s="763"/>
      <c r="E484" s="764"/>
      <c r="F484" s="763"/>
      <c r="G484" s="762"/>
      <c r="H484" s="762"/>
      <c r="I484" s="762"/>
      <c r="J484" s="762"/>
      <c r="K484" s="763"/>
      <c r="L484" s="763"/>
      <c r="M484" s="763"/>
      <c r="N484" s="763"/>
      <c r="O484" s="762"/>
      <c r="P484" s="762"/>
      <c r="Q484" s="762"/>
      <c r="R484" s="762"/>
      <c r="S484" s="762"/>
      <c r="T484" s="762"/>
      <c r="U484" s="762"/>
      <c r="V484" s="762"/>
      <c r="W484" s="762"/>
      <c r="X484" s="762"/>
      <c r="Y484" s="762"/>
      <c r="Z484" s="762"/>
      <c r="AA484" s="762"/>
      <c r="AB484" s="762"/>
      <c r="AC484" s="762"/>
      <c r="AD484" s="762"/>
      <c r="AE484" s="762"/>
      <c r="AF484" s="762"/>
    </row>
    <row r="485" spans="1:32" ht="12.75" customHeight="1">
      <c r="A485" s="762"/>
      <c r="B485" s="762"/>
      <c r="C485" s="763"/>
      <c r="D485" s="763"/>
      <c r="E485" s="764"/>
      <c r="F485" s="763"/>
      <c r="G485" s="762"/>
      <c r="H485" s="762"/>
      <c r="I485" s="762"/>
      <c r="J485" s="762"/>
      <c r="K485" s="763"/>
      <c r="L485" s="763"/>
      <c r="M485" s="763"/>
      <c r="N485" s="763"/>
      <c r="O485" s="762"/>
      <c r="P485" s="762"/>
      <c r="Q485" s="762"/>
      <c r="R485" s="762"/>
      <c r="S485" s="762"/>
      <c r="T485" s="762"/>
      <c r="U485" s="762"/>
      <c r="V485" s="762"/>
      <c r="W485" s="762"/>
      <c r="X485" s="762"/>
      <c r="Y485" s="762"/>
      <c r="Z485" s="762"/>
      <c r="AA485" s="762"/>
      <c r="AB485" s="762"/>
      <c r="AC485" s="762"/>
      <c r="AD485" s="762"/>
      <c r="AE485" s="762"/>
      <c r="AF485" s="762"/>
    </row>
    <row r="486" spans="1:32" ht="12.75" customHeight="1">
      <c r="A486" s="762"/>
      <c r="B486" s="762"/>
      <c r="C486" s="763"/>
      <c r="D486" s="763"/>
      <c r="E486" s="764"/>
      <c r="F486" s="763"/>
      <c r="G486" s="762"/>
      <c r="H486" s="762"/>
      <c r="I486" s="762"/>
      <c r="J486" s="762"/>
      <c r="K486" s="763"/>
      <c r="L486" s="763"/>
      <c r="M486" s="763"/>
      <c r="N486" s="763"/>
      <c r="O486" s="762"/>
      <c r="P486" s="762"/>
      <c r="Q486" s="762"/>
      <c r="R486" s="762"/>
      <c r="S486" s="762"/>
      <c r="T486" s="762"/>
      <c r="U486" s="762"/>
      <c r="V486" s="762"/>
      <c r="W486" s="762"/>
      <c r="X486" s="762"/>
      <c r="Y486" s="762"/>
      <c r="Z486" s="762"/>
      <c r="AA486" s="762"/>
      <c r="AB486" s="762"/>
      <c r="AC486" s="762"/>
      <c r="AD486" s="762"/>
      <c r="AE486" s="762"/>
      <c r="AF486" s="762"/>
    </row>
    <row r="487" spans="1:32" ht="12.75" customHeight="1">
      <c r="A487" s="762"/>
      <c r="B487" s="762"/>
      <c r="C487" s="763"/>
      <c r="D487" s="763"/>
      <c r="E487" s="764"/>
      <c r="F487" s="763"/>
      <c r="G487" s="762"/>
      <c r="H487" s="762"/>
      <c r="I487" s="762"/>
      <c r="J487" s="762"/>
      <c r="K487" s="763"/>
      <c r="L487" s="763"/>
      <c r="M487" s="763"/>
      <c r="N487" s="763"/>
      <c r="O487" s="762"/>
      <c r="P487" s="762"/>
      <c r="Q487" s="762"/>
      <c r="R487" s="762"/>
      <c r="S487" s="762"/>
      <c r="T487" s="762"/>
      <c r="U487" s="762"/>
      <c r="V487" s="762"/>
      <c r="W487" s="762"/>
      <c r="X487" s="762"/>
      <c r="Y487" s="762"/>
      <c r="Z487" s="762"/>
      <c r="AA487" s="762"/>
      <c r="AB487" s="762"/>
      <c r="AC487" s="762"/>
      <c r="AD487" s="762"/>
      <c r="AE487" s="762"/>
      <c r="AF487" s="762"/>
    </row>
    <row r="488" spans="1:32" ht="12.75" customHeight="1">
      <c r="A488" s="762"/>
      <c r="B488" s="762"/>
      <c r="C488" s="763"/>
      <c r="D488" s="763"/>
      <c r="E488" s="764"/>
      <c r="F488" s="763"/>
      <c r="G488" s="762"/>
      <c r="H488" s="762"/>
      <c r="I488" s="762"/>
      <c r="J488" s="762"/>
      <c r="K488" s="763"/>
      <c r="L488" s="763"/>
      <c r="M488" s="763"/>
      <c r="N488" s="763"/>
      <c r="O488" s="762"/>
      <c r="P488" s="762"/>
      <c r="Q488" s="762"/>
      <c r="R488" s="762"/>
      <c r="S488" s="762"/>
      <c r="T488" s="762"/>
      <c r="U488" s="762"/>
      <c r="V488" s="762"/>
      <c r="W488" s="762"/>
      <c r="X488" s="762"/>
      <c r="Y488" s="762"/>
      <c r="Z488" s="762"/>
      <c r="AA488" s="762"/>
      <c r="AB488" s="762"/>
      <c r="AC488" s="762"/>
      <c r="AD488" s="762"/>
      <c r="AE488" s="762"/>
      <c r="AF488" s="762"/>
    </row>
    <row r="489" spans="1:32" ht="12.75" customHeight="1">
      <c r="A489" s="762"/>
      <c r="B489" s="762"/>
      <c r="C489" s="763"/>
      <c r="D489" s="763"/>
      <c r="E489" s="764"/>
      <c r="F489" s="763"/>
      <c r="G489" s="762"/>
      <c r="H489" s="762"/>
      <c r="I489" s="762"/>
      <c r="J489" s="762"/>
      <c r="K489" s="763"/>
      <c r="L489" s="763"/>
      <c r="M489" s="763"/>
      <c r="N489" s="763"/>
      <c r="O489" s="762"/>
      <c r="P489" s="762"/>
      <c r="Q489" s="762"/>
      <c r="R489" s="762"/>
      <c r="S489" s="762"/>
      <c r="T489" s="762"/>
      <c r="U489" s="762"/>
      <c r="V489" s="762"/>
      <c r="W489" s="762"/>
      <c r="X489" s="762"/>
      <c r="Y489" s="762"/>
      <c r="Z489" s="762"/>
      <c r="AA489" s="762"/>
      <c r="AB489" s="762"/>
      <c r="AC489" s="762"/>
      <c r="AD489" s="762"/>
      <c r="AE489" s="762"/>
      <c r="AF489" s="762"/>
    </row>
    <row r="490" spans="1:32" ht="12.75" customHeight="1">
      <c r="A490" s="762"/>
      <c r="B490" s="762"/>
      <c r="C490" s="763"/>
      <c r="D490" s="763"/>
      <c r="E490" s="764"/>
      <c r="F490" s="763"/>
      <c r="G490" s="762"/>
      <c r="H490" s="762"/>
      <c r="I490" s="762"/>
      <c r="J490" s="762"/>
      <c r="K490" s="763"/>
      <c r="L490" s="763"/>
      <c r="M490" s="763"/>
      <c r="N490" s="763"/>
      <c r="O490" s="762"/>
      <c r="P490" s="762"/>
      <c r="Q490" s="762"/>
      <c r="R490" s="762"/>
      <c r="S490" s="762"/>
      <c r="T490" s="762"/>
      <c r="U490" s="762"/>
      <c r="V490" s="762"/>
      <c r="W490" s="762"/>
      <c r="X490" s="762"/>
      <c r="Y490" s="762"/>
      <c r="Z490" s="762"/>
      <c r="AA490" s="762"/>
      <c r="AB490" s="762"/>
      <c r="AC490" s="762"/>
      <c r="AD490" s="762"/>
      <c r="AE490" s="762"/>
      <c r="AF490" s="762"/>
    </row>
    <row r="491" spans="1:32" ht="12.75" customHeight="1">
      <c r="A491" s="762"/>
      <c r="B491" s="762"/>
      <c r="C491" s="763"/>
      <c r="D491" s="763"/>
      <c r="E491" s="764"/>
      <c r="F491" s="763"/>
      <c r="G491" s="762"/>
      <c r="H491" s="762"/>
      <c r="I491" s="762"/>
      <c r="J491" s="762"/>
      <c r="K491" s="763"/>
      <c r="L491" s="763"/>
      <c r="M491" s="763"/>
      <c r="N491" s="763"/>
      <c r="O491" s="762"/>
      <c r="P491" s="762"/>
      <c r="Q491" s="762"/>
      <c r="R491" s="762"/>
      <c r="S491" s="762"/>
      <c r="T491" s="762"/>
      <c r="U491" s="762"/>
      <c r="V491" s="762"/>
      <c r="W491" s="762"/>
      <c r="X491" s="762"/>
      <c r="Y491" s="762"/>
      <c r="Z491" s="762"/>
      <c r="AA491" s="762"/>
      <c r="AB491" s="762"/>
      <c r="AC491" s="762"/>
      <c r="AD491" s="762"/>
      <c r="AE491" s="762"/>
      <c r="AF491" s="762"/>
    </row>
    <row r="492" spans="1:32" ht="12.75" customHeight="1">
      <c r="A492" s="762"/>
      <c r="B492" s="762"/>
      <c r="C492" s="763"/>
      <c r="D492" s="763"/>
      <c r="E492" s="764"/>
      <c r="F492" s="763"/>
      <c r="G492" s="762"/>
      <c r="H492" s="762"/>
      <c r="I492" s="762"/>
      <c r="J492" s="762"/>
      <c r="K492" s="763"/>
      <c r="L492" s="763"/>
      <c r="M492" s="763"/>
      <c r="N492" s="763"/>
      <c r="O492" s="762"/>
      <c r="P492" s="762"/>
      <c r="Q492" s="762"/>
      <c r="R492" s="762"/>
      <c r="S492" s="762"/>
      <c r="T492" s="762"/>
      <c r="U492" s="762"/>
      <c r="V492" s="762"/>
      <c r="W492" s="762"/>
      <c r="X492" s="762"/>
      <c r="Y492" s="762"/>
      <c r="Z492" s="762"/>
      <c r="AA492" s="762"/>
      <c r="AB492" s="762"/>
      <c r="AC492" s="762"/>
      <c r="AD492" s="762"/>
      <c r="AE492" s="762"/>
      <c r="AF492" s="762"/>
    </row>
    <row r="493" spans="1:32" ht="12.75" customHeight="1">
      <c r="A493" s="762"/>
      <c r="B493" s="762"/>
      <c r="C493" s="763"/>
      <c r="D493" s="763"/>
      <c r="E493" s="764"/>
      <c r="F493" s="763"/>
      <c r="G493" s="762"/>
      <c r="H493" s="762"/>
      <c r="I493" s="762"/>
      <c r="J493" s="762"/>
      <c r="K493" s="763"/>
      <c r="L493" s="763"/>
      <c r="M493" s="763"/>
      <c r="N493" s="763"/>
      <c r="O493" s="762"/>
      <c r="P493" s="762"/>
      <c r="Q493" s="762"/>
      <c r="R493" s="762"/>
      <c r="S493" s="762"/>
      <c r="T493" s="762"/>
      <c r="U493" s="762"/>
      <c r="V493" s="762"/>
      <c r="W493" s="762"/>
      <c r="X493" s="762"/>
      <c r="Y493" s="762"/>
      <c r="Z493" s="762"/>
      <c r="AA493" s="762"/>
      <c r="AB493" s="762"/>
      <c r="AC493" s="762"/>
      <c r="AD493" s="762"/>
      <c r="AE493" s="762"/>
      <c r="AF493" s="762"/>
    </row>
    <row r="494" spans="1:32" ht="12.75" customHeight="1">
      <c r="A494" s="762"/>
      <c r="B494" s="762"/>
      <c r="C494" s="763"/>
      <c r="D494" s="763"/>
      <c r="E494" s="764"/>
      <c r="F494" s="763"/>
      <c r="G494" s="762"/>
      <c r="H494" s="762"/>
      <c r="I494" s="762"/>
      <c r="J494" s="762"/>
      <c r="K494" s="763"/>
      <c r="L494" s="763"/>
      <c r="M494" s="763"/>
      <c r="N494" s="763"/>
      <c r="O494" s="762"/>
      <c r="P494" s="762"/>
      <c r="Q494" s="762"/>
      <c r="R494" s="762"/>
      <c r="S494" s="762"/>
      <c r="T494" s="762"/>
      <c r="U494" s="762"/>
      <c r="V494" s="762"/>
      <c r="W494" s="762"/>
      <c r="X494" s="762"/>
      <c r="Y494" s="762"/>
      <c r="Z494" s="762"/>
      <c r="AA494" s="762"/>
      <c r="AB494" s="762"/>
      <c r="AC494" s="762"/>
      <c r="AD494" s="762"/>
      <c r="AE494" s="762"/>
      <c r="AF494" s="762"/>
    </row>
    <row r="495" spans="1:32" ht="12.75" customHeight="1">
      <c r="A495" s="762"/>
      <c r="B495" s="762"/>
      <c r="C495" s="763"/>
      <c r="D495" s="763"/>
      <c r="E495" s="764"/>
      <c r="F495" s="763"/>
      <c r="G495" s="762"/>
      <c r="H495" s="762"/>
      <c r="I495" s="762"/>
      <c r="J495" s="762"/>
      <c r="K495" s="763"/>
      <c r="L495" s="763"/>
      <c r="M495" s="763"/>
      <c r="N495" s="763"/>
      <c r="O495" s="762"/>
      <c r="P495" s="762"/>
      <c r="Q495" s="762"/>
      <c r="R495" s="762"/>
      <c r="S495" s="762"/>
      <c r="T495" s="762"/>
      <c r="U495" s="762"/>
      <c r="V495" s="762"/>
      <c r="W495" s="762"/>
      <c r="X495" s="762"/>
      <c r="Y495" s="762"/>
      <c r="Z495" s="762"/>
      <c r="AA495" s="762"/>
      <c r="AB495" s="762"/>
      <c r="AC495" s="762"/>
      <c r="AD495" s="762"/>
      <c r="AE495" s="762"/>
      <c r="AF495" s="762"/>
    </row>
    <row r="496" spans="1:32" ht="12.75" customHeight="1">
      <c r="A496" s="762"/>
      <c r="B496" s="762"/>
      <c r="C496" s="763"/>
      <c r="D496" s="763"/>
      <c r="E496" s="764"/>
      <c r="F496" s="763"/>
      <c r="G496" s="762"/>
      <c r="H496" s="762"/>
      <c r="I496" s="762"/>
      <c r="J496" s="762"/>
      <c r="K496" s="763"/>
      <c r="L496" s="763"/>
      <c r="M496" s="763"/>
      <c r="N496" s="763"/>
      <c r="O496" s="762"/>
      <c r="P496" s="762"/>
      <c r="Q496" s="762"/>
      <c r="R496" s="762"/>
      <c r="S496" s="762"/>
      <c r="T496" s="762"/>
      <c r="U496" s="762"/>
      <c r="V496" s="762"/>
      <c r="W496" s="762"/>
      <c r="X496" s="762"/>
      <c r="Y496" s="762"/>
      <c r="Z496" s="762"/>
      <c r="AA496" s="762"/>
      <c r="AB496" s="762"/>
      <c r="AC496" s="762"/>
      <c r="AD496" s="762"/>
      <c r="AE496" s="762"/>
      <c r="AF496" s="762"/>
    </row>
    <row r="497" spans="1:32" ht="12.75" customHeight="1">
      <c r="A497" s="762"/>
      <c r="B497" s="762"/>
      <c r="C497" s="763"/>
      <c r="D497" s="763"/>
      <c r="E497" s="764"/>
      <c r="F497" s="763"/>
      <c r="G497" s="762"/>
      <c r="H497" s="762"/>
      <c r="I497" s="762"/>
      <c r="J497" s="762"/>
      <c r="K497" s="763"/>
      <c r="L497" s="763"/>
      <c r="M497" s="763"/>
      <c r="N497" s="763"/>
      <c r="O497" s="762"/>
      <c r="P497" s="762"/>
      <c r="Q497" s="762"/>
      <c r="R497" s="762"/>
      <c r="S497" s="762"/>
      <c r="T497" s="762"/>
      <c r="U497" s="762"/>
      <c r="V497" s="762"/>
      <c r="W497" s="762"/>
      <c r="X497" s="762"/>
      <c r="Y497" s="762"/>
      <c r="Z497" s="762"/>
      <c r="AA497" s="762"/>
      <c r="AB497" s="762"/>
      <c r="AC497" s="762"/>
      <c r="AD497" s="762"/>
      <c r="AE497" s="762"/>
      <c r="AF497" s="762"/>
    </row>
    <row r="498" spans="1:32" ht="12.75" customHeight="1">
      <c r="A498" s="762"/>
      <c r="B498" s="762"/>
      <c r="C498" s="763"/>
      <c r="D498" s="763"/>
      <c r="E498" s="764"/>
      <c r="F498" s="763"/>
      <c r="G498" s="762"/>
      <c r="H498" s="762"/>
      <c r="I498" s="762"/>
      <c r="J498" s="762"/>
      <c r="K498" s="763"/>
      <c r="L498" s="763"/>
      <c r="M498" s="763"/>
      <c r="N498" s="763"/>
      <c r="O498" s="762"/>
      <c r="P498" s="762"/>
      <c r="Q498" s="762"/>
      <c r="R498" s="762"/>
      <c r="S498" s="762"/>
      <c r="T498" s="762"/>
      <c r="U498" s="762"/>
      <c r="V498" s="762"/>
      <c r="W498" s="762"/>
      <c r="X498" s="762"/>
      <c r="Y498" s="762"/>
      <c r="Z498" s="762"/>
      <c r="AA498" s="762"/>
      <c r="AB498" s="762"/>
      <c r="AC498" s="762"/>
      <c r="AD498" s="762"/>
      <c r="AE498" s="762"/>
      <c r="AF498" s="762"/>
    </row>
    <row r="499" spans="1:32" ht="12.75" customHeight="1">
      <c r="A499" s="762"/>
      <c r="B499" s="762"/>
      <c r="C499" s="763"/>
      <c r="D499" s="763"/>
      <c r="E499" s="764"/>
      <c r="F499" s="763"/>
      <c r="G499" s="762"/>
      <c r="H499" s="762"/>
      <c r="I499" s="762"/>
      <c r="J499" s="762"/>
      <c r="K499" s="763"/>
      <c r="L499" s="763"/>
      <c r="M499" s="763"/>
      <c r="N499" s="763"/>
      <c r="O499" s="762"/>
      <c r="P499" s="762"/>
      <c r="Q499" s="762"/>
      <c r="R499" s="762"/>
      <c r="S499" s="762"/>
      <c r="T499" s="762"/>
      <c r="U499" s="762"/>
      <c r="V499" s="762"/>
      <c r="W499" s="762"/>
      <c r="X499" s="762"/>
      <c r="Y499" s="762"/>
      <c r="Z499" s="762"/>
      <c r="AA499" s="762"/>
      <c r="AB499" s="762"/>
      <c r="AC499" s="762"/>
      <c r="AD499" s="762"/>
      <c r="AE499" s="762"/>
      <c r="AF499" s="762"/>
    </row>
    <row r="500" spans="1:32" ht="12.75" customHeight="1">
      <c r="A500" s="762"/>
      <c r="B500" s="762"/>
      <c r="C500" s="763"/>
      <c r="D500" s="763"/>
      <c r="E500" s="764"/>
      <c r="F500" s="763"/>
      <c r="G500" s="762"/>
      <c r="H500" s="762"/>
      <c r="I500" s="762"/>
      <c r="J500" s="762"/>
      <c r="K500" s="763"/>
      <c r="L500" s="763"/>
      <c r="M500" s="763"/>
      <c r="N500" s="763"/>
      <c r="O500" s="762"/>
      <c r="P500" s="762"/>
      <c r="Q500" s="762"/>
      <c r="R500" s="762"/>
      <c r="S500" s="762"/>
      <c r="T500" s="762"/>
      <c r="U500" s="762"/>
      <c r="V500" s="762"/>
      <c r="W500" s="762"/>
      <c r="X500" s="762"/>
      <c r="Y500" s="762"/>
      <c r="Z500" s="762"/>
      <c r="AA500" s="762"/>
      <c r="AB500" s="762"/>
      <c r="AC500" s="762"/>
      <c r="AD500" s="762"/>
      <c r="AE500" s="762"/>
      <c r="AF500" s="762"/>
    </row>
    <row r="501" spans="1:32" ht="12.75" customHeight="1">
      <c r="A501" s="762"/>
      <c r="B501" s="762"/>
      <c r="C501" s="763"/>
      <c r="D501" s="763"/>
      <c r="E501" s="764"/>
      <c r="F501" s="763"/>
      <c r="G501" s="762"/>
      <c r="H501" s="762"/>
      <c r="I501" s="762"/>
      <c r="J501" s="762"/>
      <c r="K501" s="763"/>
      <c r="L501" s="763"/>
      <c r="M501" s="763"/>
      <c r="N501" s="763"/>
      <c r="O501" s="762"/>
      <c r="P501" s="762"/>
      <c r="Q501" s="762"/>
      <c r="R501" s="762"/>
      <c r="S501" s="762"/>
      <c r="T501" s="762"/>
      <c r="U501" s="762"/>
      <c r="V501" s="762"/>
      <c r="W501" s="762"/>
      <c r="X501" s="762"/>
      <c r="Y501" s="762"/>
      <c r="Z501" s="762"/>
      <c r="AA501" s="762"/>
      <c r="AB501" s="762"/>
      <c r="AC501" s="762"/>
      <c r="AD501" s="762"/>
      <c r="AE501" s="762"/>
      <c r="AF501" s="762"/>
    </row>
    <row r="502" spans="1:32" ht="12.75" customHeight="1">
      <c r="A502" s="762"/>
      <c r="B502" s="762"/>
      <c r="C502" s="763"/>
      <c r="D502" s="763"/>
      <c r="E502" s="764"/>
      <c r="F502" s="763"/>
      <c r="G502" s="762"/>
      <c r="H502" s="762"/>
      <c r="I502" s="762"/>
      <c r="J502" s="762"/>
      <c r="K502" s="763"/>
      <c r="L502" s="763"/>
      <c r="M502" s="763"/>
      <c r="N502" s="763"/>
      <c r="O502" s="762"/>
      <c r="P502" s="762"/>
      <c r="Q502" s="762"/>
      <c r="R502" s="762"/>
      <c r="S502" s="762"/>
      <c r="T502" s="762"/>
      <c r="U502" s="762"/>
      <c r="V502" s="762"/>
      <c r="W502" s="762"/>
      <c r="X502" s="762"/>
      <c r="Y502" s="762"/>
      <c r="Z502" s="762"/>
      <c r="AA502" s="762"/>
      <c r="AB502" s="762"/>
      <c r="AC502" s="762"/>
      <c r="AD502" s="762"/>
      <c r="AE502" s="762"/>
      <c r="AF502" s="762"/>
    </row>
    <row r="503" spans="1:32" ht="12.75" customHeight="1">
      <c r="A503" s="762"/>
      <c r="B503" s="762"/>
      <c r="C503" s="763"/>
      <c r="D503" s="763"/>
      <c r="E503" s="764"/>
      <c r="F503" s="763"/>
      <c r="G503" s="762"/>
      <c r="H503" s="762"/>
      <c r="I503" s="762"/>
      <c r="J503" s="762"/>
      <c r="K503" s="763"/>
      <c r="L503" s="763"/>
      <c r="M503" s="763"/>
      <c r="N503" s="763"/>
      <c r="O503" s="762"/>
      <c r="P503" s="762"/>
      <c r="Q503" s="762"/>
      <c r="R503" s="762"/>
      <c r="S503" s="762"/>
      <c r="T503" s="762"/>
      <c r="U503" s="762"/>
      <c r="V503" s="762"/>
      <c r="W503" s="762"/>
      <c r="X503" s="762"/>
      <c r="Y503" s="762"/>
      <c r="Z503" s="762"/>
      <c r="AA503" s="762"/>
      <c r="AB503" s="762"/>
      <c r="AC503" s="762"/>
      <c r="AD503" s="762"/>
      <c r="AE503" s="762"/>
      <c r="AF503" s="762"/>
    </row>
    <row r="504" spans="1:32" ht="12.75" customHeight="1">
      <c r="A504" s="762"/>
      <c r="B504" s="762"/>
      <c r="C504" s="763"/>
      <c r="D504" s="763"/>
      <c r="E504" s="764"/>
      <c r="F504" s="763"/>
      <c r="G504" s="762"/>
      <c r="H504" s="762"/>
      <c r="I504" s="762"/>
      <c r="J504" s="762"/>
      <c r="K504" s="763"/>
      <c r="L504" s="763"/>
      <c r="M504" s="763"/>
      <c r="N504" s="763"/>
      <c r="O504" s="762"/>
      <c r="P504" s="762"/>
      <c r="Q504" s="762"/>
      <c r="R504" s="762"/>
      <c r="S504" s="762"/>
      <c r="T504" s="762"/>
      <c r="U504" s="762"/>
      <c r="V504" s="762"/>
      <c r="W504" s="762"/>
      <c r="X504" s="762"/>
      <c r="Y504" s="762"/>
      <c r="Z504" s="762"/>
      <c r="AA504" s="762"/>
      <c r="AB504" s="762"/>
      <c r="AC504" s="762"/>
      <c r="AD504" s="762"/>
      <c r="AE504" s="762"/>
      <c r="AF504" s="762"/>
    </row>
    <row r="505" spans="1:32" ht="12.75" customHeight="1">
      <c r="A505" s="762"/>
      <c r="B505" s="762"/>
      <c r="C505" s="763"/>
      <c r="D505" s="763"/>
      <c r="E505" s="764"/>
      <c r="F505" s="763"/>
      <c r="G505" s="762"/>
      <c r="H505" s="762"/>
      <c r="I505" s="762"/>
      <c r="J505" s="762"/>
      <c r="K505" s="763"/>
      <c r="L505" s="763"/>
      <c r="M505" s="763"/>
      <c r="N505" s="763"/>
      <c r="O505" s="762"/>
      <c r="P505" s="762"/>
      <c r="Q505" s="762"/>
      <c r="R505" s="762"/>
      <c r="S505" s="762"/>
      <c r="T505" s="762"/>
      <c r="U505" s="762"/>
      <c r="V505" s="762"/>
      <c r="W505" s="762"/>
      <c r="X505" s="762"/>
      <c r="Y505" s="762"/>
      <c r="Z505" s="762"/>
      <c r="AA505" s="762"/>
      <c r="AB505" s="762"/>
      <c r="AC505" s="762"/>
      <c r="AD505" s="762"/>
      <c r="AE505" s="762"/>
      <c r="AF505" s="762"/>
    </row>
    <row r="506" spans="1:32" ht="12.75" customHeight="1">
      <c r="A506" s="762"/>
      <c r="B506" s="762"/>
      <c r="C506" s="763"/>
      <c r="D506" s="763"/>
      <c r="E506" s="764"/>
      <c r="F506" s="763"/>
      <c r="G506" s="762"/>
      <c r="H506" s="762"/>
      <c r="I506" s="762"/>
      <c r="J506" s="762"/>
      <c r="K506" s="763"/>
      <c r="L506" s="763"/>
      <c r="M506" s="763"/>
      <c r="N506" s="763"/>
      <c r="O506" s="762"/>
      <c r="P506" s="762"/>
      <c r="Q506" s="762"/>
      <c r="R506" s="762"/>
      <c r="S506" s="762"/>
      <c r="T506" s="762"/>
      <c r="U506" s="762"/>
      <c r="V506" s="762"/>
      <c r="W506" s="762"/>
      <c r="X506" s="762"/>
      <c r="Y506" s="762"/>
      <c r="Z506" s="762"/>
      <c r="AA506" s="762"/>
      <c r="AB506" s="762"/>
      <c r="AC506" s="762"/>
      <c r="AD506" s="762"/>
      <c r="AE506" s="762"/>
      <c r="AF506" s="762"/>
    </row>
    <row r="507" spans="1:32" ht="12.75" customHeight="1">
      <c r="A507" s="762"/>
      <c r="B507" s="762"/>
      <c r="C507" s="763"/>
      <c r="D507" s="763"/>
      <c r="E507" s="764"/>
      <c r="F507" s="763"/>
      <c r="G507" s="762"/>
      <c r="H507" s="762"/>
      <c r="I507" s="762"/>
      <c r="J507" s="762"/>
      <c r="K507" s="763"/>
      <c r="L507" s="763"/>
      <c r="M507" s="763"/>
      <c r="N507" s="763"/>
      <c r="O507" s="762"/>
      <c r="P507" s="762"/>
      <c r="Q507" s="762"/>
      <c r="R507" s="762"/>
      <c r="S507" s="762"/>
      <c r="T507" s="762"/>
      <c r="U507" s="762"/>
      <c r="V507" s="762"/>
      <c r="W507" s="762"/>
      <c r="X507" s="762"/>
      <c r="Y507" s="762"/>
      <c r="Z507" s="762"/>
      <c r="AA507" s="762"/>
      <c r="AB507" s="762"/>
      <c r="AC507" s="762"/>
      <c r="AD507" s="762"/>
      <c r="AE507" s="762"/>
      <c r="AF507" s="762"/>
    </row>
    <row r="508" spans="1:32" ht="12.75" customHeight="1">
      <c r="A508" s="762"/>
      <c r="B508" s="762"/>
      <c r="C508" s="763"/>
      <c r="D508" s="763"/>
      <c r="E508" s="764"/>
      <c r="F508" s="763"/>
      <c r="G508" s="762"/>
      <c r="H508" s="762"/>
      <c r="I508" s="762"/>
      <c r="J508" s="762"/>
      <c r="K508" s="763"/>
      <c r="L508" s="763"/>
      <c r="M508" s="763"/>
      <c r="N508" s="763"/>
      <c r="O508" s="762"/>
      <c r="P508" s="762"/>
      <c r="Q508" s="762"/>
      <c r="R508" s="762"/>
      <c r="S508" s="762"/>
      <c r="T508" s="762"/>
      <c r="U508" s="762"/>
      <c r="V508" s="762"/>
      <c r="W508" s="762"/>
      <c r="X508" s="762"/>
      <c r="Y508" s="762"/>
      <c r="Z508" s="762"/>
      <c r="AA508" s="762"/>
      <c r="AB508" s="762"/>
      <c r="AC508" s="762"/>
      <c r="AD508" s="762"/>
      <c r="AE508" s="762"/>
      <c r="AF508" s="762"/>
    </row>
    <row r="509" spans="1:32" ht="12.75" customHeight="1">
      <c r="A509" s="762"/>
      <c r="B509" s="762"/>
      <c r="C509" s="763"/>
      <c r="D509" s="763"/>
      <c r="E509" s="764"/>
      <c r="F509" s="763"/>
      <c r="G509" s="762"/>
      <c r="H509" s="762"/>
      <c r="I509" s="762"/>
      <c r="J509" s="762"/>
      <c r="K509" s="763"/>
      <c r="L509" s="763"/>
      <c r="M509" s="763"/>
      <c r="N509" s="763"/>
      <c r="O509" s="762"/>
      <c r="P509" s="762"/>
      <c r="Q509" s="762"/>
      <c r="R509" s="762"/>
      <c r="S509" s="762"/>
      <c r="T509" s="762"/>
      <c r="U509" s="762"/>
      <c r="V509" s="762"/>
      <c r="W509" s="762"/>
      <c r="X509" s="762"/>
      <c r="Y509" s="762"/>
      <c r="Z509" s="762"/>
      <c r="AA509" s="762"/>
      <c r="AB509" s="762"/>
      <c r="AC509" s="762"/>
      <c r="AD509" s="762"/>
      <c r="AE509" s="762"/>
      <c r="AF509" s="762"/>
    </row>
    <row r="510" spans="1:32" ht="12.75" customHeight="1">
      <c r="A510" s="762"/>
      <c r="B510" s="762"/>
      <c r="C510" s="763"/>
      <c r="D510" s="763"/>
      <c r="E510" s="764"/>
      <c r="F510" s="763"/>
      <c r="G510" s="762"/>
      <c r="H510" s="762"/>
      <c r="I510" s="762"/>
      <c r="J510" s="762"/>
      <c r="K510" s="763"/>
      <c r="L510" s="763"/>
      <c r="M510" s="763"/>
      <c r="N510" s="763"/>
      <c r="O510" s="762"/>
      <c r="P510" s="762"/>
      <c r="Q510" s="762"/>
      <c r="R510" s="762"/>
      <c r="S510" s="762"/>
      <c r="T510" s="762"/>
      <c r="U510" s="762"/>
      <c r="V510" s="762"/>
      <c r="W510" s="762"/>
      <c r="X510" s="762"/>
      <c r="Y510" s="762"/>
      <c r="Z510" s="762"/>
      <c r="AA510" s="762"/>
      <c r="AB510" s="762"/>
      <c r="AC510" s="762"/>
      <c r="AD510" s="762"/>
      <c r="AE510" s="762"/>
      <c r="AF510" s="762"/>
    </row>
    <row r="511" spans="1:32" ht="12.75" customHeight="1">
      <c r="A511" s="762"/>
      <c r="B511" s="762"/>
      <c r="C511" s="763"/>
      <c r="D511" s="763"/>
      <c r="E511" s="764"/>
      <c r="F511" s="763"/>
      <c r="G511" s="762"/>
      <c r="H511" s="762"/>
      <c r="I511" s="762"/>
      <c r="J511" s="762"/>
      <c r="K511" s="763"/>
      <c r="L511" s="763"/>
      <c r="M511" s="763"/>
      <c r="N511" s="763"/>
      <c r="O511" s="762"/>
      <c r="P511" s="762"/>
      <c r="Q511" s="762"/>
      <c r="R511" s="762"/>
      <c r="S511" s="762"/>
      <c r="T511" s="762"/>
      <c r="U511" s="762"/>
      <c r="V511" s="762"/>
      <c r="W511" s="762"/>
      <c r="X511" s="762"/>
      <c r="Y511" s="762"/>
      <c r="Z511" s="762"/>
      <c r="AA511" s="762"/>
      <c r="AB511" s="762"/>
      <c r="AC511" s="762"/>
      <c r="AD511" s="762"/>
      <c r="AE511" s="762"/>
      <c r="AF511" s="762"/>
    </row>
    <row r="512" spans="1:32" ht="12.75" customHeight="1">
      <c r="A512" s="762"/>
      <c r="B512" s="762"/>
      <c r="C512" s="763"/>
      <c r="D512" s="763"/>
      <c r="E512" s="764"/>
      <c r="F512" s="763"/>
      <c r="G512" s="762"/>
      <c r="H512" s="762"/>
      <c r="I512" s="762"/>
      <c r="J512" s="762"/>
      <c r="K512" s="763"/>
      <c r="L512" s="763"/>
      <c r="M512" s="763"/>
      <c r="N512" s="763"/>
      <c r="O512" s="762"/>
      <c r="P512" s="762"/>
      <c r="Q512" s="762"/>
      <c r="R512" s="762"/>
      <c r="S512" s="762"/>
      <c r="T512" s="762"/>
      <c r="U512" s="762"/>
      <c r="V512" s="762"/>
      <c r="W512" s="762"/>
      <c r="X512" s="762"/>
      <c r="Y512" s="762"/>
      <c r="Z512" s="762"/>
      <c r="AA512" s="762"/>
      <c r="AB512" s="762"/>
      <c r="AC512" s="762"/>
      <c r="AD512" s="762"/>
      <c r="AE512" s="762"/>
      <c r="AF512" s="762"/>
    </row>
    <row r="513" spans="1:32" ht="12.75" customHeight="1">
      <c r="A513" s="762"/>
      <c r="B513" s="762"/>
      <c r="C513" s="763"/>
      <c r="D513" s="763"/>
      <c r="E513" s="764"/>
      <c r="F513" s="763"/>
      <c r="G513" s="762"/>
      <c r="H513" s="762"/>
      <c r="I513" s="762"/>
      <c r="J513" s="762"/>
      <c r="K513" s="763"/>
      <c r="L513" s="763"/>
      <c r="M513" s="763"/>
      <c r="N513" s="763"/>
      <c r="O513" s="762"/>
      <c r="P513" s="762"/>
      <c r="Q513" s="762"/>
      <c r="R513" s="762"/>
      <c r="S513" s="762"/>
      <c r="T513" s="762"/>
      <c r="U513" s="762"/>
      <c r="V513" s="762"/>
      <c r="W513" s="762"/>
      <c r="X513" s="762"/>
      <c r="Y513" s="762"/>
      <c r="Z513" s="762"/>
      <c r="AA513" s="762"/>
      <c r="AB513" s="762"/>
      <c r="AC513" s="762"/>
      <c r="AD513" s="762"/>
      <c r="AE513" s="762"/>
      <c r="AF513" s="762"/>
    </row>
    <row r="514" spans="1:32" ht="12.75" customHeight="1">
      <c r="A514" s="762"/>
      <c r="B514" s="762"/>
      <c r="C514" s="763"/>
      <c r="D514" s="763"/>
      <c r="E514" s="764"/>
      <c r="F514" s="763"/>
      <c r="G514" s="762"/>
      <c r="H514" s="762"/>
      <c r="I514" s="762"/>
      <c r="J514" s="762"/>
      <c r="K514" s="763"/>
      <c r="L514" s="763"/>
      <c r="M514" s="763"/>
      <c r="N514" s="763"/>
      <c r="O514" s="762"/>
      <c r="P514" s="762"/>
      <c r="Q514" s="762"/>
      <c r="R514" s="762"/>
      <c r="S514" s="762"/>
      <c r="T514" s="762"/>
      <c r="U514" s="762"/>
      <c r="V514" s="762"/>
      <c r="W514" s="762"/>
      <c r="X514" s="762"/>
      <c r="Y514" s="762"/>
      <c r="Z514" s="762"/>
      <c r="AA514" s="762"/>
      <c r="AB514" s="762"/>
      <c r="AC514" s="762"/>
      <c r="AD514" s="762"/>
      <c r="AE514" s="762"/>
      <c r="AF514" s="762"/>
    </row>
    <row r="515" spans="1:32" ht="12.75" customHeight="1">
      <c r="A515" s="762"/>
      <c r="B515" s="762"/>
      <c r="C515" s="763"/>
      <c r="D515" s="763"/>
      <c r="E515" s="764"/>
      <c r="F515" s="763"/>
      <c r="G515" s="762"/>
      <c r="H515" s="762"/>
      <c r="I515" s="762"/>
      <c r="J515" s="762"/>
      <c r="K515" s="763"/>
      <c r="L515" s="763"/>
      <c r="M515" s="763"/>
      <c r="N515" s="763"/>
      <c r="O515" s="762"/>
      <c r="P515" s="762"/>
      <c r="Q515" s="762"/>
      <c r="R515" s="762"/>
      <c r="S515" s="762"/>
      <c r="T515" s="762"/>
      <c r="U515" s="762"/>
      <c r="V515" s="762"/>
      <c r="W515" s="762"/>
      <c r="X515" s="762"/>
      <c r="Y515" s="762"/>
      <c r="Z515" s="762"/>
      <c r="AA515" s="762"/>
      <c r="AB515" s="762"/>
      <c r="AC515" s="762"/>
      <c r="AD515" s="762"/>
      <c r="AE515" s="762"/>
      <c r="AF515" s="762"/>
    </row>
    <row r="516" spans="1:32" ht="12.75" customHeight="1">
      <c r="A516" s="762"/>
      <c r="B516" s="762"/>
      <c r="C516" s="763"/>
      <c r="D516" s="763"/>
      <c r="E516" s="764"/>
      <c r="F516" s="763"/>
      <c r="G516" s="762"/>
      <c r="H516" s="762"/>
      <c r="I516" s="762"/>
      <c r="J516" s="762"/>
      <c r="K516" s="763"/>
      <c r="L516" s="763"/>
      <c r="M516" s="763"/>
      <c r="N516" s="763"/>
      <c r="O516" s="762"/>
      <c r="P516" s="762"/>
      <c r="Q516" s="762"/>
      <c r="R516" s="762"/>
      <c r="S516" s="762"/>
      <c r="T516" s="762"/>
      <c r="U516" s="762"/>
      <c r="V516" s="762"/>
      <c r="W516" s="762"/>
      <c r="X516" s="762"/>
      <c r="Y516" s="762"/>
      <c r="Z516" s="762"/>
      <c r="AA516" s="762"/>
      <c r="AB516" s="762"/>
      <c r="AC516" s="762"/>
      <c r="AD516" s="762"/>
      <c r="AE516" s="762"/>
      <c r="AF516" s="762"/>
    </row>
    <row r="517" spans="1:32" ht="12.75" customHeight="1">
      <c r="A517" s="762"/>
      <c r="B517" s="762"/>
      <c r="C517" s="763"/>
      <c r="D517" s="763"/>
      <c r="E517" s="764"/>
      <c r="F517" s="763"/>
      <c r="G517" s="762"/>
      <c r="H517" s="762"/>
      <c r="I517" s="762"/>
      <c r="J517" s="762"/>
      <c r="K517" s="763"/>
      <c r="L517" s="763"/>
      <c r="M517" s="763"/>
      <c r="N517" s="763"/>
      <c r="O517" s="762"/>
      <c r="P517" s="762"/>
      <c r="Q517" s="762"/>
      <c r="R517" s="762"/>
      <c r="S517" s="762"/>
      <c r="T517" s="762"/>
      <c r="U517" s="762"/>
      <c r="V517" s="762"/>
      <c r="W517" s="762"/>
      <c r="X517" s="762"/>
      <c r="Y517" s="762"/>
      <c r="Z517" s="762"/>
      <c r="AA517" s="762"/>
      <c r="AB517" s="762"/>
      <c r="AC517" s="762"/>
      <c r="AD517" s="762"/>
      <c r="AE517" s="762"/>
      <c r="AF517" s="762"/>
    </row>
    <row r="518" spans="1:32" ht="12.75" customHeight="1">
      <c r="A518" s="762"/>
      <c r="B518" s="762"/>
      <c r="C518" s="763"/>
      <c r="D518" s="763"/>
      <c r="E518" s="764"/>
      <c r="F518" s="763"/>
      <c r="G518" s="762"/>
      <c r="H518" s="762"/>
      <c r="I518" s="762"/>
      <c r="J518" s="762"/>
      <c r="K518" s="763"/>
      <c r="L518" s="763"/>
      <c r="M518" s="763"/>
      <c r="N518" s="763"/>
      <c r="O518" s="762"/>
      <c r="P518" s="762"/>
      <c r="Q518" s="762"/>
      <c r="R518" s="762"/>
      <c r="S518" s="762"/>
      <c r="T518" s="762"/>
      <c r="U518" s="762"/>
      <c r="V518" s="762"/>
      <c r="W518" s="762"/>
      <c r="X518" s="762"/>
      <c r="Y518" s="762"/>
      <c r="Z518" s="762"/>
      <c r="AA518" s="762"/>
      <c r="AB518" s="762"/>
      <c r="AC518" s="762"/>
      <c r="AD518" s="762"/>
      <c r="AE518" s="762"/>
      <c r="AF518" s="762"/>
    </row>
    <row r="519" spans="1:32" ht="12.75" customHeight="1">
      <c r="A519" s="762"/>
      <c r="B519" s="762"/>
      <c r="C519" s="763"/>
      <c r="D519" s="763"/>
      <c r="E519" s="764"/>
      <c r="F519" s="763"/>
      <c r="G519" s="762"/>
      <c r="H519" s="762"/>
      <c r="I519" s="762"/>
      <c r="J519" s="762"/>
      <c r="K519" s="763"/>
      <c r="L519" s="763"/>
      <c r="M519" s="763"/>
      <c r="N519" s="763"/>
      <c r="O519" s="762"/>
      <c r="P519" s="762"/>
      <c r="Q519" s="762"/>
      <c r="R519" s="762"/>
      <c r="S519" s="762"/>
      <c r="T519" s="762"/>
      <c r="U519" s="762"/>
      <c r="V519" s="762"/>
      <c r="W519" s="762"/>
      <c r="X519" s="762"/>
      <c r="Y519" s="762"/>
      <c r="Z519" s="762"/>
      <c r="AA519" s="762"/>
      <c r="AB519" s="762"/>
      <c r="AC519" s="762"/>
      <c r="AD519" s="762"/>
      <c r="AE519" s="762"/>
      <c r="AF519" s="762"/>
    </row>
    <row r="520" spans="1:32" ht="12.75" customHeight="1">
      <c r="A520" s="762"/>
      <c r="B520" s="762"/>
      <c r="C520" s="763"/>
      <c r="D520" s="763"/>
      <c r="E520" s="764"/>
      <c r="F520" s="763"/>
      <c r="G520" s="762"/>
      <c r="H520" s="762"/>
      <c r="I520" s="762"/>
      <c r="J520" s="762"/>
      <c r="K520" s="763"/>
      <c r="L520" s="763"/>
      <c r="M520" s="763"/>
      <c r="N520" s="763"/>
      <c r="O520" s="762"/>
      <c r="P520" s="762"/>
      <c r="Q520" s="762"/>
      <c r="R520" s="762"/>
      <c r="S520" s="762"/>
      <c r="T520" s="762"/>
      <c r="U520" s="762"/>
      <c r="V520" s="762"/>
      <c r="W520" s="762"/>
      <c r="X520" s="762"/>
      <c r="Y520" s="762"/>
      <c r="Z520" s="762"/>
      <c r="AA520" s="762"/>
      <c r="AB520" s="762"/>
      <c r="AC520" s="762"/>
      <c r="AD520" s="762"/>
      <c r="AE520" s="762"/>
      <c r="AF520" s="762"/>
    </row>
    <row r="521" spans="1:32" ht="12.75" customHeight="1">
      <c r="A521" s="762"/>
      <c r="B521" s="762"/>
      <c r="C521" s="763"/>
      <c r="D521" s="763"/>
      <c r="E521" s="764"/>
      <c r="F521" s="763"/>
      <c r="G521" s="762"/>
      <c r="H521" s="762"/>
      <c r="I521" s="762"/>
      <c r="J521" s="762"/>
      <c r="K521" s="763"/>
      <c r="L521" s="763"/>
      <c r="M521" s="763"/>
      <c r="N521" s="763"/>
      <c r="O521" s="762"/>
      <c r="P521" s="762"/>
      <c r="Q521" s="762"/>
      <c r="R521" s="762"/>
      <c r="S521" s="762"/>
      <c r="T521" s="762"/>
      <c r="U521" s="762"/>
      <c r="V521" s="762"/>
      <c r="W521" s="762"/>
      <c r="X521" s="762"/>
      <c r="Y521" s="762"/>
      <c r="Z521" s="762"/>
      <c r="AA521" s="762"/>
      <c r="AB521" s="762"/>
      <c r="AC521" s="762"/>
      <c r="AD521" s="762"/>
      <c r="AE521" s="762"/>
      <c r="AF521" s="762"/>
    </row>
    <row r="522" spans="1:32" ht="12.75" customHeight="1">
      <c r="A522" s="762"/>
      <c r="B522" s="762"/>
      <c r="C522" s="763"/>
      <c r="D522" s="763"/>
      <c r="E522" s="764"/>
      <c r="F522" s="763"/>
      <c r="G522" s="762"/>
      <c r="H522" s="762"/>
      <c r="I522" s="762"/>
      <c r="J522" s="762"/>
      <c r="K522" s="763"/>
      <c r="L522" s="763"/>
      <c r="M522" s="763"/>
      <c r="N522" s="763"/>
      <c r="O522" s="762"/>
      <c r="P522" s="762"/>
      <c r="Q522" s="762"/>
      <c r="R522" s="762"/>
      <c r="S522" s="762"/>
      <c r="T522" s="762"/>
      <c r="U522" s="762"/>
      <c r="V522" s="762"/>
      <c r="W522" s="762"/>
      <c r="X522" s="762"/>
      <c r="Y522" s="762"/>
      <c r="Z522" s="762"/>
      <c r="AA522" s="762"/>
      <c r="AB522" s="762"/>
      <c r="AC522" s="762"/>
      <c r="AD522" s="762"/>
      <c r="AE522" s="762"/>
      <c r="AF522" s="762"/>
    </row>
    <row r="523" spans="1:32" ht="12.75" customHeight="1">
      <c r="A523" s="762"/>
      <c r="B523" s="762"/>
      <c r="C523" s="763"/>
      <c r="D523" s="763"/>
      <c r="E523" s="764"/>
      <c r="F523" s="763"/>
      <c r="G523" s="762"/>
      <c r="H523" s="762"/>
      <c r="I523" s="762"/>
      <c r="J523" s="762"/>
      <c r="K523" s="763"/>
      <c r="L523" s="763"/>
      <c r="M523" s="763"/>
      <c r="N523" s="763"/>
      <c r="O523" s="762"/>
      <c r="P523" s="762"/>
      <c r="Q523" s="762"/>
      <c r="R523" s="762"/>
      <c r="S523" s="762"/>
      <c r="T523" s="762"/>
      <c r="U523" s="762"/>
      <c r="V523" s="762"/>
      <c r="W523" s="762"/>
      <c r="X523" s="762"/>
      <c r="Y523" s="762"/>
      <c r="Z523" s="762"/>
      <c r="AA523" s="762"/>
      <c r="AB523" s="762"/>
      <c r="AC523" s="762"/>
      <c r="AD523" s="762"/>
      <c r="AE523" s="762"/>
      <c r="AF523" s="762"/>
    </row>
    <row r="524" spans="1:32" ht="12.75" customHeight="1">
      <c r="A524" s="762"/>
      <c r="B524" s="762"/>
      <c r="C524" s="763"/>
      <c r="D524" s="763"/>
      <c r="E524" s="764"/>
      <c r="F524" s="763"/>
      <c r="G524" s="762"/>
      <c r="H524" s="762"/>
      <c r="I524" s="762"/>
      <c r="J524" s="762"/>
      <c r="K524" s="763"/>
      <c r="L524" s="763"/>
      <c r="M524" s="763"/>
      <c r="N524" s="763"/>
      <c r="O524" s="762"/>
      <c r="P524" s="762"/>
      <c r="Q524" s="762"/>
      <c r="R524" s="762"/>
      <c r="S524" s="762"/>
      <c r="T524" s="762"/>
      <c r="U524" s="762"/>
      <c r="V524" s="762"/>
      <c r="W524" s="762"/>
      <c r="X524" s="762"/>
      <c r="Y524" s="762"/>
      <c r="Z524" s="762"/>
      <c r="AA524" s="762"/>
      <c r="AB524" s="762"/>
      <c r="AC524" s="762"/>
      <c r="AD524" s="762"/>
      <c r="AE524" s="762"/>
      <c r="AF524" s="762"/>
    </row>
    <row r="525" spans="1:32" ht="12.75" customHeight="1">
      <c r="A525" s="762"/>
      <c r="B525" s="762"/>
      <c r="C525" s="763"/>
      <c r="D525" s="763"/>
      <c r="E525" s="764"/>
      <c r="F525" s="763"/>
      <c r="G525" s="762"/>
      <c r="H525" s="762"/>
      <c r="I525" s="762"/>
      <c r="J525" s="762"/>
      <c r="K525" s="763"/>
      <c r="L525" s="763"/>
      <c r="M525" s="763"/>
      <c r="N525" s="763"/>
      <c r="O525" s="762"/>
      <c r="P525" s="762"/>
      <c r="Q525" s="762"/>
      <c r="R525" s="762"/>
      <c r="S525" s="762"/>
      <c r="T525" s="762"/>
      <c r="U525" s="762"/>
      <c r="V525" s="762"/>
      <c r="W525" s="762"/>
      <c r="X525" s="762"/>
      <c r="Y525" s="762"/>
      <c r="Z525" s="762"/>
      <c r="AA525" s="762"/>
      <c r="AB525" s="762"/>
      <c r="AC525" s="762"/>
      <c r="AD525" s="762"/>
      <c r="AE525" s="762"/>
      <c r="AF525" s="762"/>
    </row>
    <row r="526" spans="1:32" ht="12.75" customHeight="1">
      <c r="A526" s="762"/>
      <c r="B526" s="762"/>
      <c r="C526" s="763"/>
      <c r="D526" s="763"/>
      <c r="E526" s="764"/>
      <c r="F526" s="763"/>
      <c r="G526" s="762"/>
      <c r="H526" s="762"/>
      <c r="I526" s="762"/>
      <c r="J526" s="762"/>
      <c r="K526" s="763"/>
      <c r="L526" s="763"/>
      <c r="M526" s="763"/>
      <c r="N526" s="763"/>
      <c r="O526" s="762"/>
      <c r="P526" s="762"/>
      <c r="Q526" s="762"/>
      <c r="R526" s="762"/>
      <c r="S526" s="762"/>
      <c r="T526" s="762"/>
      <c r="U526" s="762"/>
      <c r="V526" s="762"/>
      <c r="W526" s="762"/>
      <c r="X526" s="762"/>
      <c r="Y526" s="762"/>
      <c r="Z526" s="762"/>
      <c r="AA526" s="762"/>
      <c r="AB526" s="762"/>
      <c r="AC526" s="762"/>
      <c r="AD526" s="762"/>
      <c r="AE526" s="762"/>
      <c r="AF526" s="762"/>
    </row>
    <row r="527" spans="1:32" ht="12.75" customHeight="1">
      <c r="A527" s="762"/>
      <c r="B527" s="762"/>
      <c r="C527" s="763"/>
      <c r="D527" s="763"/>
      <c r="E527" s="764"/>
      <c r="F527" s="763"/>
      <c r="G527" s="762"/>
      <c r="H527" s="762"/>
      <c r="I527" s="762"/>
      <c r="J527" s="762"/>
      <c r="K527" s="763"/>
      <c r="L527" s="763"/>
      <c r="M527" s="763"/>
      <c r="N527" s="763"/>
      <c r="O527" s="762"/>
      <c r="P527" s="762"/>
      <c r="Q527" s="762"/>
      <c r="R527" s="762"/>
      <c r="S527" s="762"/>
      <c r="T527" s="762"/>
      <c r="U527" s="762"/>
      <c r="V527" s="762"/>
      <c r="W527" s="762"/>
      <c r="X527" s="762"/>
      <c r="Y527" s="762"/>
      <c r="Z527" s="762"/>
      <c r="AA527" s="762"/>
      <c r="AB527" s="762"/>
      <c r="AC527" s="762"/>
      <c r="AD527" s="762"/>
      <c r="AE527" s="762"/>
      <c r="AF527" s="762"/>
    </row>
    <row r="528" spans="1:32" ht="12.75" customHeight="1">
      <c r="A528" s="762"/>
      <c r="B528" s="762"/>
      <c r="C528" s="763"/>
      <c r="D528" s="763"/>
      <c r="E528" s="764"/>
      <c r="F528" s="763"/>
      <c r="G528" s="762"/>
      <c r="H528" s="762"/>
      <c r="I528" s="762"/>
      <c r="J528" s="762"/>
      <c r="K528" s="763"/>
      <c r="L528" s="763"/>
      <c r="M528" s="763"/>
      <c r="N528" s="763"/>
      <c r="O528" s="762"/>
      <c r="P528" s="762"/>
      <c r="Q528" s="762"/>
      <c r="R528" s="762"/>
      <c r="S528" s="762"/>
      <c r="T528" s="762"/>
      <c r="U528" s="762"/>
      <c r="V528" s="762"/>
      <c r="W528" s="762"/>
      <c r="X528" s="762"/>
      <c r="Y528" s="762"/>
      <c r="Z528" s="762"/>
      <c r="AA528" s="762"/>
      <c r="AB528" s="762"/>
      <c r="AC528" s="762"/>
      <c r="AD528" s="762"/>
      <c r="AE528" s="762"/>
      <c r="AF528" s="762"/>
    </row>
    <row r="529" spans="1:32" ht="12.75" customHeight="1">
      <c r="A529" s="762"/>
      <c r="B529" s="762"/>
      <c r="C529" s="763"/>
      <c r="D529" s="763"/>
      <c r="E529" s="764"/>
      <c r="F529" s="763"/>
      <c r="G529" s="762"/>
      <c r="H529" s="762"/>
      <c r="I529" s="762"/>
      <c r="J529" s="762"/>
      <c r="K529" s="763"/>
      <c r="L529" s="763"/>
      <c r="M529" s="763"/>
      <c r="N529" s="763"/>
      <c r="O529" s="762"/>
      <c r="P529" s="762"/>
      <c r="Q529" s="762"/>
      <c r="R529" s="762"/>
      <c r="S529" s="762"/>
      <c r="T529" s="762"/>
      <c r="U529" s="762"/>
      <c r="V529" s="762"/>
      <c r="W529" s="762"/>
      <c r="X529" s="762"/>
      <c r="Y529" s="762"/>
      <c r="Z529" s="762"/>
      <c r="AA529" s="762"/>
      <c r="AB529" s="762"/>
      <c r="AC529" s="762"/>
      <c r="AD529" s="762"/>
      <c r="AE529" s="762"/>
      <c r="AF529" s="762"/>
    </row>
    <row r="530" spans="1:32" ht="12.75" customHeight="1">
      <c r="A530" s="762"/>
      <c r="B530" s="762"/>
      <c r="C530" s="763"/>
      <c r="D530" s="763"/>
      <c r="E530" s="764"/>
      <c r="F530" s="763"/>
      <c r="G530" s="762"/>
      <c r="H530" s="762"/>
      <c r="I530" s="762"/>
      <c r="J530" s="762"/>
      <c r="K530" s="763"/>
      <c r="L530" s="763"/>
      <c r="M530" s="763"/>
      <c r="N530" s="763"/>
      <c r="O530" s="762"/>
      <c r="P530" s="762"/>
      <c r="Q530" s="762"/>
      <c r="R530" s="762"/>
      <c r="S530" s="762"/>
      <c r="T530" s="762"/>
      <c r="U530" s="762"/>
      <c r="V530" s="762"/>
      <c r="W530" s="762"/>
      <c r="X530" s="762"/>
      <c r="Y530" s="762"/>
      <c r="Z530" s="762"/>
      <c r="AA530" s="762"/>
      <c r="AB530" s="762"/>
      <c r="AC530" s="762"/>
      <c r="AD530" s="762"/>
      <c r="AE530" s="762"/>
      <c r="AF530" s="762"/>
    </row>
    <row r="531" spans="1:32" ht="12.75" customHeight="1">
      <c r="A531" s="762"/>
      <c r="B531" s="762"/>
      <c r="C531" s="763"/>
      <c r="D531" s="763"/>
      <c r="E531" s="764"/>
      <c r="F531" s="763"/>
      <c r="G531" s="762"/>
      <c r="H531" s="762"/>
      <c r="I531" s="762"/>
      <c r="J531" s="762"/>
      <c r="K531" s="763"/>
      <c r="L531" s="763"/>
      <c r="M531" s="763"/>
      <c r="N531" s="763"/>
      <c r="O531" s="762"/>
      <c r="P531" s="762"/>
      <c r="Q531" s="762"/>
      <c r="R531" s="762"/>
      <c r="S531" s="762"/>
      <c r="T531" s="762"/>
      <c r="U531" s="762"/>
      <c r="V531" s="762"/>
      <c r="W531" s="762"/>
      <c r="X531" s="762"/>
      <c r="Y531" s="762"/>
      <c r="Z531" s="762"/>
      <c r="AA531" s="762"/>
      <c r="AB531" s="762"/>
      <c r="AC531" s="762"/>
      <c r="AD531" s="762"/>
      <c r="AE531" s="762"/>
      <c r="AF531" s="762"/>
    </row>
    <row r="532" spans="1:32" ht="12.75" customHeight="1">
      <c r="A532" s="762"/>
      <c r="B532" s="762"/>
      <c r="C532" s="763"/>
      <c r="D532" s="763"/>
      <c r="E532" s="764"/>
      <c r="F532" s="763"/>
      <c r="G532" s="762"/>
      <c r="H532" s="762"/>
      <c r="I532" s="762"/>
      <c r="J532" s="762"/>
      <c r="K532" s="763"/>
      <c r="L532" s="763"/>
      <c r="M532" s="763"/>
      <c r="N532" s="763"/>
      <c r="O532" s="762"/>
      <c r="P532" s="762"/>
      <c r="Q532" s="762"/>
      <c r="R532" s="762"/>
      <c r="S532" s="762"/>
      <c r="T532" s="762"/>
      <c r="U532" s="762"/>
      <c r="V532" s="762"/>
      <c r="W532" s="762"/>
      <c r="X532" s="762"/>
      <c r="Y532" s="762"/>
      <c r="Z532" s="762"/>
      <c r="AA532" s="762"/>
      <c r="AB532" s="762"/>
      <c r="AC532" s="762"/>
      <c r="AD532" s="762"/>
      <c r="AE532" s="762"/>
      <c r="AF532" s="762"/>
    </row>
    <row r="533" spans="1:32" ht="12.75" customHeight="1">
      <c r="A533" s="762"/>
      <c r="B533" s="762"/>
      <c r="C533" s="763"/>
      <c r="D533" s="763"/>
      <c r="E533" s="764"/>
      <c r="F533" s="763"/>
      <c r="G533" s="762"/>
      <c r="H533" s="762"/>
      <c r="I533" s="762"/>
      <c r="J533" s="762"/>
      <c r="K533" s="763"/>
      <c r="L533" s="763"/>
      <c r="M533" s="763"/>
      <c r="N533" s="763"/>
      <c r="O533" s="762"/>
      <c r="P533" s="762"/>
      <c r="Q533" s="762"/>
      <c r="R533" s="762"/>
      <c r="S533" s="762"/>
      <c r="T533" s="762"/>
      <c r="U533" s="762"/>
      <c r="V533" s="762"/>
      <c r="W533" s="762"/>
      <c r="X533" s="762"/>
      <c r="Y533" s="762"/>
      <c r="Z533" s="762"/>
      <c r="AA533" s="762"/>
      <c r="AB533" s="762"/>
      <c r="AC533" s="762"/>
      <c r="AD533" s="762"/>
      <c r="AE533" s="762"/>
      <c r="AF533" s="762"/>
    </row>
    <row r="534" spans="1:32" ht="12.75" customHeight="1">
      <c r="A534" s="762"/>
      <c r="B534" s="762"/>
      <c r="C534" s="763"/>
      <c r="D534" s="763"/>
      <c r="E534" s="764"/>
      <c r="F534" s="763"/>
      <c r="G534" s="762"/>
      <c r="H534" s="762"/>
      <c r="I534" s="762"/>
      <c r="J534" s="762"/>
      <c r="K534" s="763"/>
      <c r="L534" s="763"/>
      <c r="M534" s="763"/>
      <c r="N534" s="763"/>
      <c r="O534" s="762"/>
      <c r="P534" s="762"/>
      <c r="Q534" s="762"/>
      <c r="R534" s="762"/>
      <c r="S534" s="762"/>
      <c r="T534" s="762"/>
      <c r="U534" s="762"/>
      <c r="V534" s="762"/>
      <c r="W534" s="762"/>
      <c r="X534" s="762"/>
      <c r="Y534" s="762"/>
      <c r="Z534" s="762"/>
      <c r="AA534" s="762"/>
      <c r="AB534" s="762"/>
      <c r="AC534" s="762"/>
      <c r="AD534" s="762"/>
      <c r="AE534" s="762"/>
      <c r="AF534" s="762"/>
    </row>
    <row r="535" spans="1:32" ht="12.75" customHeight="1">
      <c r="A535" s="762"/>
      <c r="B535" s="762"/>
      <c r="C535" s="763"/>
      <c r="D535" s="763"/>
      <c r="E535" s="764"/>
      <c r="F535" s="763"/>
      <c r="G535" s="762"/>
      <c r="H535" s="762"/>
      <c r="I535" s="762"/>
      <c r="J535" s="762"/>
      <c r="K535" s="763"/>
      <c r="L535" s="763"/>
      <c r="M535" s="763"/>
      <c r="N535" s="763"/>
      <c r="O535" s="762"/>
      <c r="P535" s="762"/>
      <c r="Q535" s="762"/>
      <c r="R535" s="762"/>
      <c r="S535" s="762"/>
      <c r="T535" s="762"/>
      <c r="U535" s="762"/>
      <c r="V535" s="762"/>
      <c r="W535" s="762"/>
      <c r="X535" s="762"/>
      <c r="Y535" s="762"/>
      <c r="Z535" s="762"/>
      <c r="AA535" s="762"/>
      <c r="AB535" s="762"/>
      <c r="AC535" s="762"/>
      <c r="AD535" s="762"/>
      <c r="AE535" s="762"/>
      <c r="AF535" s="762"/>
    </row>
    <row r="536" spans="1:32" ht="12.75" customHeight="1">
      <c r="A536" s="762"/>
      <c r="B536" s="762"/>
      <c r="C536" s="763"/>
      <c r="D536" s="763"/>
      <c r="E536" s="764"/>
      <c r="F536" s="763"/>
      <c r="G536" s="762"/>
      <c r="H536" s="762"/>
      <c r="I536" s="762"/>
      <c r="J536" s="762"/>
      <c r="K536" s="763"/>
      <c r="L536" s="763"/>
      <c r="M536" s="763"/>
      <c r="N536" s="763"/>
      <c r="O536" s="762"/>
      <c r="P536" s="762"/>
      <c r="Q536" s="762"/>
      <c r="R536" s="762"/>
      <c r="S536" s="762"/>
      <c r="T536" s="762"/>
      <c r="U536" s="762"/>
      <c r="V536" s="762"/>
      <c r="W536" s="762"/>
      <c r="X536" s="762"/>
      <c r="Y536" s="762"/>
      <c r="Z536" s="762"/>
      <c r="AA536" s="762"/>
      <c r="AB536" s="762"/>
      <c r="AC536" s="762"/>
      <c r="AD536" s="762"/>
      <c r="AE536" s="762"/>
      <c r="AF536" s="762"/>
    </row>
    <row r="537" spans="1:32" ht="12.75" customHeight="1">
      <c r="A537" s="762"/>
      <c r="B537" s="762"/>
      <c r="C537" s="763"/>
      <c r="D537" s="763"/>
      <c r="E537" s="764"/>
      <c r="F537" s="763"/>
      <c r="G537" s="762"/>
      <c r="H537" s="762"/>
      <c r="I537" s="762"/>
      <c r="J537" s="762"/>
      <c r="K537" s="763"/>
      <c r="L537" s="763"/>
      <c r="M537" s="763"/>
      <c r="N537" s="763"/>
      <c r="O537" s="762"/>
      <c r="P537" s="762"/>
      <c r="Q537" s="762"/>
      <c r="R537" s="762"/>
      <c r="S537" s="762"/>
      <c r="T537" s="762"/>
      <c r="U537" s="762"/>
      <c r="V537" s="762"/>
      <c r="W537" s="762"/>
      <c r="X537" s="762"/>
      <c r="Y537" s="762"/>
      <c r="Z537" s="762"/>
      <c r="AA537" s="762"/>
      <c r="AB537" s="762"/>
      <c r="AC537" s="762"/>
      <c r="AD537" s="762"/>
      <c r="AE537" s="762"/>
      <c r="AF537" s="762"/>
    </row>
    <row r="538" spans="1:32" ht="12.75" customHeight="1">
      <c r="A538" s="762"/>
      <c r="B538" s="762"/>
      <c r="C538" s="763"/>
      <c r="D538" s="763"/>
      <c r="E538" s="764"/>
      <c r="F538" s="763"/>
      <c r="G538" s="762"/>
      <c r="H538" s="762"/>
      <c r="I538" s="762"/>
      <c r="J538" s="762"/>
      <c r="K538" s="763"/>
      <c r="L538" s="763"/>
      <c r="M538" s="763"/>
      <c r="N538" s="763"/>
      <c r="O538" s="762"/>
      <c r="P538" s="762"/>
      <c r="Q538" s="762"/>
      <c r="R538" s="762"/>
      <c r="S538" s="762"/>
      <c r="T538" s="762"/>
      <c r="U538" s="762"/>
      <c r="V538" s="762"/>
      <c r="W538" s="762"/>
      <c r="X538" s="762"/>
      <c r="Y538" s="762"/>
      <c r="Z538" s="762"/>
      <c r="AA538" s="762"/>
      <c r="AB538" s="762"/>
      <c r="AC538" s="762"/>
      <c r="AD538" s="762"/>
      <c r="AE538" s="762"/>
      <c r="AF538" s="762"/>
    </row>
    <row r="539" spans="1:32" ht="12.75" customHeight="1">
      <c r="A539" s="762"/>
      <c r="B539" s="762"/>
      <c r="C539" s="763"/>
      <c r="D539" s="763"/>
      <c r="E539" s="764"/>
      <c r="F539" s="763"/>
      <c r="G539" s="762"/>
      <c r="H539" s="762"/>
      <c r="I539" s="762"/>
      <c r="J539" s="762"/>
      <c r="K539" s="763"/>
      <c r="L539" s="763"/>
      <c r="M539" s="763"/>
      <c r="N539" s="763"/>
      <c r="O539" s="762"/>
      <c r="P539" s="762"/>
      <c r="Q539" s="762"/>
      <c r="R539" s="762"/>
      <c r="S539" s="762"/>
      <c r="T539" s="762"/>
      <c r="U539" s="762"/>
      <c r="V539" s="762"/>
      <c r="W539" s="762"/>
      <c r="X539" s="762"/>
      <c r="Y539" s="762"/>
      <c r="Z539" s="762"/>
      <c r="AA539" s="762"/>
      <c r="AB539" s="762"/>
      <c r="AC539" s="762"/>
      <c r="AD539" s="762"/>
      <c r="AE539" s="762"/>
      <c r="AF539" s="762"/>
    </row>
    <row r="540" spans="1:32" ht="12.75" customHeight="1">
      <c r="A540" s="762"/>
      <c r="B540" s="762"/>
      <c r="C540" s="763"/>
      <c r="D540" s="763"/>
      <c r="E540" s="764"/>
      <c r="F540" s="763"/>
      <c r="G540" s="762"/>
      <c r="H540" s="762"/>
      <c r="I540" s="762"/>
      <c r="J540" s="762"/>
      <c r="K540" s="763"/>
      <c r="L540" s="763"/>
      <c r="M540" s="763"/>
      <c r="N540" s="763"/>
      <c r="O540" s="762"/>
      <c r="P540" s="762"/>
      <c r="Q540" s="762"/>
      <c r="R540" s="762"/>
      <c r="S540" s="762"/>
      <c r="T540" s="762"/>
      <c r="U540" s="762"/>
      <c r="V540" s="762"/>
      <c r="W540" s="762"/>
      <c r="X540" s="762"/>
      <c r="Y540" s="762"/>
      <c r="Z540" s="762"/>
      <c r="AA540" s="762"/>
      <c r="AB540" s="762"/>
      <c r="AC540" s="762"/>
      <c r="AD540" s="762"/>
      <c r="AE540" s="762"/>
      <c r="AF540" s="762"/>
    </row>
    <row r="541" spans="1:32" ht="12.75" customHeight="1">
      <c r="A541" s="762"/>
      <c r="B541" s="762"/>
      <c r="C541" s="763"/>
      <c r="D541" s="763"/>
      <c r="E541" s="764"/>
      <c r="F541" s="763"/>
      <c r="G541" s="762"/>
      <c r="H541" s="762"/>
      <c r="I541" s="762"/>
      <c r="J541" s="762"/>
      <c r="K541" s="763"/>
      <c r="L541" s="763"/>
      <c r="M541" s="763"/>
      <c r="N541" s="763"/>
      <c r="O541" s="762"/>
      <c r="P541" s="762"/>
      <c r="Q541" s="762"/>
      <c r="R541" s="762"/>
      <c r="S541" s="762"/>
      <c r="T541" s="762"/>
      <c r="U541" s="762"/>
      <c r="V541" s="762"/>
      <c r="W541" s="762"/>
      <c r="X541" s="762"/>
      <c r="Y541" s="762"/>
      <c r="Z541" s="762"/>
      <c r="AA541" s="762"/>
      <c r="AB541" s="762"/>
      <c r="AC541" s="762"/>
      <c r="AD541" s="762"/>
      <c r="AE541" s="762"/>
      <c r="AF541" s="762"/>
    </row>
    <row r="542" spans="1:32" ht="12.75" customHeight="1">
      <c r="A542" s="762"/>
      <c r="B542" s="762"/>
      <c r="C542" s="763"/>
      <c r="D542" s="763"/>
      <c r="E542" s="764"/>
      <c r="F542" s="763"/>
      <c r="G542" s="762"/>
      <c r="H542" s="762"/>
      <c r="I542" s="762"/>
      <c r="J542" s="762"/>
      <c r="K542" s="763"/>
      <c r="L542" s="763"/>
      <c r="M542" s="763"/>
      <c r="N542" s="763"/>
      <c r="O542" s="762"/>
      <c r="P542" s="762"/>
      <c r="Q542" s="762"/>
      <c r="R542" s="762"/>
      <c r="S542" s="762"/>
      <c r="T542" s="762"/>
      <c r="U542" s="762"/>
      <c r="V542" s="762"/>
      <c r="W542" s="762"/>
      <c r="X542" s="762"/>
      <c r="Y542" s="762"/>
      <c r="Z542" s="762"/>
      <c r="AA542" s="762"/>
      <c r="AB542" s="762"/>
      <c r="AC542" s="762"/>
      <c r="AD542" s="762"/>
      <c r="AE542" s="762"/>
      <c r="AF542" s="762"/>
    </row>
    <row r="543" spans="1:32" ht="12.75" customHeight="1">
      <c r="A543" s="762"/>
      <c r="B543" s="762"/>
      <c r="C543" s="763"/>
      <c r="D543" s="763"/>
      <c r="E543" s="764"/>
      <c r="F543" s="763"/>
      <c r="G543" s="762"/>
      <c r="H543" s="762"/>
      <c r="I543" s="762"/>
      <c r="J543" s="762"/>
      <c r="K543" s="763"/>
      <c r="L543" s="763"/>
      <c r="M543" s="763"/>
      <c r="N543" s="763"/>
      <c r="O543" s="762"/>
      <c r="P543" s="762"/>
      <c r="Q543" s="762"/>
      <c r="R543" s="762"/>
      <c r="S543" s="762"/>
      <c r="T543" s="762"/>
      <c r="U543" s="762"/>
      <c r="V543" s="762"/>
      <c r="W543" s="762"/>
      <c r="X543" s="762"/>
      <c r="Y543" s="762"/>
      <c r="Z543" s="762"/>
      <c r="AA543" s="762"/>
      <c r="AB543" s="762"/>
      <c r="AC543" s="762"/>
      <c r="AD543" s="762"/>
      <c r="AE543" s="762"/>
      <c r="AF543" s="762"/>
    </row>
    <row r="544" spans="1:32" ht="12.75" customHeight="1">
      <c r="A544" s="762"/>
      <c r="B544" s="762"/>
      <c r="C544" s="763"/>
      <c r="D544" s="763"/>
      <c r="E544" s="764"/>
      <c r="F544" s="763"/>
      <c r="G544" s="762"/>
      <c r="H544" s="762"/>
      <c r="I544" s="762"/>
      <c r="J544" s="762"/>
      <c r="K544" s="763"/>
      <c r="L544" s="763"/>
      <c r="M544" s="763"/>
      <c r="N544" s="763"/>
      <c r="O544" s="762"/>
      <c r="P544" s="762"/>
      <c r="Q544" s="762"/>
      <c r="R544" s="762"/>
      <c r="S544" s="762"/>
      <c r="T544" s="762"/>
      <c r="U544" s="762"/>
      <c r="V544" s="762"/>
      <c r="W544" s="762"/>
      <c r="X544" s="762"/>
      <c r="Y544" s="762"/>
      <c r="Z544" s="762"/>
      <c r="AA544" s="762"/>
      <c r="AB544" s="762"/>
      <c r="AC544" s="762"/>
      <c r="AD544" s="762"/>
      <c r="AE544" s="762"/>
      <c r="AF544" s="762"/>
    </row>
    <row r="545" spans="1:32" ht="12.75" customHeight="1">
      <c r="A545" s="762"/>
      <c r="B545" s="762"/>
      <c r="C545" s="763"/>
      <c r="D545" s="763"/>
      <c r="E545" s="764"/>
      <c r="F545" s="763"/>
      <c r="G545" s="762"/>
      <c r="H545" s="762"/>
      <c r="I545" s="762"/>
      <c r="J545" s="762"/>
      <c r="K545" s="763"/>
      <c r="L545" s="763"/>
      <c r="M545" s="763"/>
      <c r="N545" s="763"/>
      <c r="O545" s="762"/>
      <c r="P545" s="762"/>
      <c r="Q545" s="762"/>
      <c r="R545" s="762"/>
      <c r="S545" s="762"/>
      <c r="T545" s="762"/>
      <c r="U545" s="762"/>
      <c r="V545" s="762"/>
      <c r="W545" s="762"/>
      <c r="X545" s="762"/>
      <c r="Y545" s="762"/>
      <c r="Z545" s="762"/>
      <c r="AA545" s="762"/>
      <c r="AB545" s="762"/>
      <c r="AC545" s="762"/>
      <c r="AD545" s="762"/>
      <c r="AE545" s="762"/>
      <c r="AF545" s="762"/>
    </row>
    <row r="546" spans="1:32" ht="12.75" customHeight="1">
      <c r="A546" s="762"/>
      <c r="B546" s="762"/>
      <c r="C546" s="763"/>
      <c r="D546" s="763"/>
      <c r="E546" s="764"/>
      <c r="F546" s="763"/>
      <c r="G546" s="762"/>
      <c r="H546" s="762"/>
      <c r="I546" s="762"/>
      <c r="J546" s="762"/>
      <c r="K546" s="763"/>
      <c r="L546" s="763"/>
      <c r="M546" s="763"/>
      <c r="N546" s="763"/>
      <c r="O546" s="762"/>
      <c r="P546" s="762"/>
      <c r="Q546" s="762"/>
      <c r="R546" s="762"/>
      <c r="S546" s="762"/>
      <c r="T546" s="762"/>
      <c r="U546" s="762"/>
      <c r="V546" s="762"/>
      <c r="W546" s="762"/>
      <c r="X546" s="762"/>
      <c r="Y546" s="762"/>
      <c r="Z546" s="762"/>
      <c r="AA546" s="762"/>
      <c r="AB546" s="762"/>
      <c r="AC546" s="762"/>
      <c r="AD546" s="762"/>
      <c r="AE546" s="762"/>
      <c r="AF546" s="762"/>
    </row>
    <row r="547" spans="1:32" ht="12.75" customHeight="1">
      <c r="A547" s="762"/>
      <c r="B547" s="762"/>
      <c r="C547" s="763"/>
      <c r="D547" s="763"/>
      <c r="E547" s="764"/>
      <c r="F547" s="763"/>
      <c r="G547" s="762"/>
      <c r="H547" s="762"/>
      <c r="I547" s="762"/>
      <c r="J547" s="762"/>
      <c r="K547" s="763"/>
      <c r="L547" s="763"/>
      <c r="M547" s="763"/>
      <c r="N547" s="763"/>
      <c r="O547" s="762"/>
      <c r="P547" s="762"/>
      <c r="Q547" s="762"/>
      <c r="R547" s="762"/>
      <c r="S547" s="762"/>
      <c r="T547" s="762"/>
      <c r="U547" s="762"/>
      <c r="V547" s="762"/>
      <c r="W547" s="762"/>
      <c r="X547" s="762"/>
      <c r="Y547" s="762"/>
      <c r="Z547" s="762"/>
      <c r="AA547" s="762"/>
      <c r="AB547" s="762"/>
      <c r="AC547" s="762"/>
      <c r="AD547" s="762"/>
      <c r="AE547" s="762"/>
      <c r="AF547" s="762"/>
    </row>
    <row r="548" spans="1:32" ht="12.75" customHeight="1">
      <c r="A548" s="762"/>
      <c r="B548" s="762"/>
      <c r="C548" s="763"/>
      <c r="D548" s="763"/>
      <c r="E548" s="764"/>
      <c r="F548" s="763"/>
      <c r="G548" s="762"/>
      <c r="H548" s="762"/>
      <c r="I548" s="762"/>
      <c r="J548" s="762"/>
      <c r="K548" s="763"/>
      <c r="L548" s="763"/>
      <c r="M548" s="763"/>
      <c r="N548" s="763"/>
      <c r="O548" s="762"/>
      <c r="P548" s="762"/>
      <c r="Q548" s="762"/>
      <c r="R548" s="762"/>
      <c r="S548" s="762"/>
      <c r="T548" s="762"/>
      <c r="U548" s="762"/>
      <c r="V548" s="762"/>
      <c r="W548" s="762"/>
      <c r="X548" s="762"/>
      <c r="Y548" s="762"/>
      <c r="Z548" s="762"/>
      <c r="AA548" s="762"/>
      <c r="AB548" s="762"/>
      <c r="AC548" s="762"/>
      <c r="AD548" s="762"/>
      <c r="AE548" s="762"/>
      <c r="AF548" s="762"/>
    </row>
    <row r="549" spans="1:32" ht="12.75" customHeight="1">
      <c r="A549" s="762"/>
      <c r="B549" s="762"/>
      <c r="C549" s="763"/>
      <c r="D549" s="763"/>
      <c r="E549" s="764"/>
      <c r="F549" s="763"/>
      <c r="G549" s="762"/>
      <c r="H549" s="762"/>
      <c r="I549" s="762"/>
      <c r="J549" s="762"/>
      <c r="K549" s="763"/>
      <c r="L549" s="763"/>
      <c r="M549" s="763"/>
      <c r="N549" s="763"/>
      <c r="O549" s="762"/>
      <c r="P549" s="762"/>
      <c r="Q549" s="762"/>
      <c r="R549" s="762"/>
      <c r="S549" s="762"/>
      <c r="T549" s="762"/>
      <c r="U549" s="762"/>
      <c r="V549" s="762"/>
      <c r="W549" s="762"/>
      <c r="X549" s="762"/>
      <c r="Y549" s="762"/>
      <c r="Z549" s="762"/>
      <c r="AA549" s="762"/>
      <c r="AB549" s="762"/>
      <c r="AC549" s="762"/>
      <c r="AD549" s="762"/>
      <c r="AE549" s="762"/>
      <c r="AF549" s="762"/>
    </row>
    <row r="550" spans="1:32" ht="12.75" customHeight="1">
      <c r="A550" s="762"/>
      <c r="B550" s="762"/>
      <c r="C550" s="763"/>
      <c r="D550" s="763"/>
      <c r="E550" s="764"/>
      <c r="F550" s="763"/>
      <c r="G550" s="762"/>
      <c r="H550" s="762"/>
      <c r="I550" s="762"/>
      <c r="J550" s="762"/>
      <c r="K550" s="763"/>
      <c r="L550" s="763"/>
      <c r="M550" s="763"/>
      <c r="N550" s="763"/>
      <c r="O550" s="762"/>
      <c r="P550" s="762"/>
      <c r="Q550" s="762"/>
      <c r="R550" s="762"/>
      <c r="S550" s="762"/>
      <c r="T550" s="762"/>
      <c r="U550" s="762"/>
      <c r="V550" s="762"/>
      <c r="W550" s="762"/>
      <c r="X550" s="762"/>
      <c r="Y550" s="762"/>
      <c r="Z550" s="762"/>
      <c r="AA550" s="762"/>
      <c r="AB550" s="762"/>
      <c r="AC550" s="762"/>
      <c r="AD550" s="762"/>
      <c r="AE550" s="762"/>
      <c r="AF550" s="762"/>
    </row>
    <row r="551" spans="1:32" ht="12.75" customHeight="1">
      <c r="A551" s="762"/>
      <c r="B551" s="762"/>
      <c r="C551" s="763"/>
      <c r="D551" s="763"/>
      <c r="E551" s="764"/>
      <c r="F551" s="763"/>
      <c r="G551" s="762"/>
      <c r="H551" s="762"/>
      <c r="I551" s="762"/>
      <c r="J551" s="762"/>
      <c r="K551" s="763"/>
      <c r="L551" s="763"/>
      <c r="M551" s="763"/>
      <c r="N551" s="763"/>
      <c r="O551" s="762"/>
      <c r="P551" s="762"/>
      <c r="Q551" s="762"/>
      <c r="R551" s="762"/>
      <c r="S551" s="762"/>
      <c r="T551" s="762"/>
      <c r="U551" s="762"/>
      <c r="V551" s="762"/>
      <c r="W551" s="762"/>
      <c r="X551" s="762"/>
      <c r="Y551" s="762"/>
      <c r="Z551" s="762"/>
      <c r="AA551" s="762"/>
      <c r="AB551" s="762"/>
      <c r="AC551" s="762"/>
      <c r="AD551" s="762"/>
      <c r="AE551" s="762"/>
      <c r="AF551" s="762"/>
    </row>
    <row r="552" spans="1:32" ht="12.75" customHeight="1">
      <c r="A552" s="762"/>
      <c r="B552" s="762"/>
      <c r="C552" s="763"/>
      <c r="D552" s="763"/>
      <c r="E552" s="764"/>
      <c r="F552" s="763"/>
      <c r="G552" s="762"/>
      <c r="H552" s="762"/>
      <c r="I552" s="762"/>
      <c r="J552" s="762"/>
      <c r="K552" s="763"/>
      <c r="L552" s="763"/>
      <c r="M552" s="763"/>
      <c r="N552" s="763"/>
      <c r="O552" s="762"/>
      <c r="P552" s="762"/>
      <c r="Q552" s="762"/>
      <c r="R552" s="762"/>
      <c r="S552" s="762"/>
      <c r="T552" s="762"/>
      <c r="U552" s="762"/>
      <c r="V552" s="762"/>
      <c r="W552" s="762"/>
      <c r="X552" s="762"/>
      <c r="Y552" s="762"/>
      <c r="Z552" s="762"/>
      <c r="AA552" s="762"/>
      <c r="AB552" s="762"/>
      <c r="AC552" s="762"/>
      <c r="AD552" s="762"/>
      <c r="AE552" s="762"/>
      <c r="AF552" s="762"/>
    </row>
    <row r="553" spans="1:32" ht="12.75" customHeight="1">
      <c r="A553" s="762"/>
      <c r="B553" s="762"/>
      <c r="C553" s="763"/>
      <c r="D553" s="763"/>
      <c r="E553" s="764"/>
      <c r="F553" s="763"/>
      <c r="G553" s="762"/>
      <c r="H553" s="762"/>
      <c r="I553" s="762"/>
      <c r="J553" s="762"/>
      <c r="K553" s="763"/>
      <c r="L553" s="763"/>
      <c r="M553" s="763"/>
      <c r="N553" s="763"/>
      <c r="O553" s="762"/>
      <c r="P553" s="762"/>
      <c r="Q553" s="762"/>
      <c r="R553" s="762"/>
      <c r="S553" s="762"/>
      <c r="T553" s="762"/>
      <c r="U553" s="762"/>
      <c r="V553" s="762"/>
      <c r="W553" s="762"/>
      <c r="X553" s="762"/>
      <c r="Y553" s="762"/>
      <c r="Z553" s="762"/>
      <c r="AA553" s="762"/>
      <c r="AB553" s="762"/>
      <c r="AC553" s="762"/>
      <c r="AD553" s="762"/>
      <c r="AE553" s="762"/>
      <c r="AF553" s="762"/>
    </row>
    <row r="554" spans="1:32" ht="12.75" customHeight="1">
      <c r="A554" s="762"/>
      <c r="B554" s="762"/>
      <c r="C554" s="763"/>
      <c r="D554" s="763"/>
      <c r="E554" s="764"/>
      <c r="F554" s="763"/>
      <c r="G554" s="762"/>
      <c r="H554" s="762"/>
      <c r="I554" s="762"/>
      <c r="J554" s="762"/>
      <c r="K554" s="763"/>
      <c r="L554" s="763"/>
      <c r="M554" s="763"/>
      <c r="N554" s="763"/>
      <c r="O554" s="762"/>
      <c r="P554" s="762"/>
      <c r="Q554" s="762"/>
      <c r="R554" s="762"/>
      <c r="S554" s="762"/>
      <c r="T554" s="762"/>
      <c r="U554" s="762"/>
      <c r="V554" s="762"/>
      <c r="W554" s="762"/>
      <c r="X554" s="762"/>
      <c r="Y554" s="762"/>
      <c r="Z554" s="762"/>
      <c r="AA554" s="762"/>
      <c r="AB554" s="762"/>
      <c r="AC554" s="762"/>
      <c r="AD554" s="762"/>
      <c r="AE554" s="762"/>
      <c r="AF554" s="762"/>
    </row>
    <row r="555" spans="1:32" ht="12.75" customHeight="1">
      <c r="A555" s="762"/>
      <c r="B555" s="762"/>
      <c r="C555" s="763"/>
      <c r="D555" s="763"/>
      <c r="E555" s="764"/>
      <c r="F555" s="763"/>
      <c r="G555" s="762"/>
      <c r="H555" s="762"/>
      <c r="I555" s="762"/>
      <c r="J555" s="762"/>
      <c r="K555" s="763"/>
      <c r="L555" s="763"/>
      <c r="M555" s="763"/>
      <c r="N555" s="763"/>
      <c r="O555" s="762"/>
      <c r="P555" s="762"/>
      <c r="Q555" s="762"/>
      <c r="R555" s="762"/>
      <c r="S555" s="762"/>
      <c r="T555" s="762"/>
      <c r="U555" s="762"/>
      <c r="V555" s="762"/>
      <c r="W555" s="762"/>
      <c r="X555" s="762"/>
      <c r="Y555" s="762"/>
      <c r="Z555" s="762"/>
      <c r="AA555" s="762"/>
      <c r="AB555" s="762"/>
      <c r="AC555" s="762"/>
      <c r="AD555" s="762"/>
      <c r="AE555" s="762"/>
      <c r="AF555" s="762"/>
    </row>
    <row r="556" spans="1:32" ht="12.75" customHeight="1">
      <c r="A556" s="762"/>
      <c r="B556" s="762"/>
      <c r="C556" s="763"/>
      <c r="D556" s="763"/>
      <c r="E556" s="764"/>
      <c r="F556" s="763"/>
      <c r="G556" s="762"/>
      <c r="H556" s="762"/>
      <c r="I556" s="762"/>
      <c r="J556" s="762"/>
      <c r="K556" s="763"/>
      <c r="L556" s="763"/>
      <c r="M556" s="763"/>
      <c r="N556" s="763"/>
      <c r="O556" s="762"/>
      <c r="P556" s="762"/>
      <c r="Q556" s="762"/>
      <c r="R556" s="762"/>
      <c r="S556" s="762"/>
      <c r="T556" s="762"/>
      <c r="U556" s="762"/>
      <c r="V556" s="762"/>
      <c r="W556" s="762"/>
      <c r="X556" s="762"/>
      <c r="Y556" s="762"/>
      <c r="Z556" s="762"/>
      <c r="AA556" s="762"/>
      <c r="AB556" s="762"/>
      <c r="AC556" s="762"/>
      <c r="AD556" s="762"/>
      <c r="AE556" s="762"/>
      <c r="AF556" s="762"/>
    </row>
    <row r="557" spans="1:32" ht="12.75" customHeight="1">
      <c r="A557" s="762"/>
      <c r="B557" s="762"/>
      <c r="C557" s="763"/>
      <c r="D557" s="763"/>
      <c r="E557" s="764"/>
      <c r="F557" s="763"/>
      <c r="G557" s="762"/>
      <c r="H557" s="762"/>
      <c r="I557" s="762"/>
      <c r="J557" s="762"/>
      <c r="K557" s="763"/>
      <c r="L557" s="763"/>
      <c r="M557" s="763"/>
      <c r="N557" s="763"/>
      <c r="O557" s="762"/>
      <c r="P557" s="762"/>
      <c r="Q557" s="762"/>
      <c r="R557" s="762"/>
      <c r="S557" s="762"/>
      <c r="T557" s="762"/>
      <c r="U557" s="762"/>
      <c r="V557" s="762"/>
      <c r="W557" s="762"/>
      <c r="X557" s="762"/>
      <c r="Y557" s="762"/>
      <c r="Z557" s="762"/>
      <c r="AA557" s="762"/>
      <c r="AB557" s="762"/>
      <c r="AC557" s="762"/>
      <c r="AD557" s="762"/>
      <c r="AE557" s="762"/>
      <c r="AF557" s="762"/>
    </row>
    <row r="558" spans="1:32" ht="12.75" customHeight="1">
      <c r="A558" s="762"/>
      <c r="B558" s="762"/>
      <c r="C558" s="763"/>
      <c r="D558" s="763"/>
      <c r="E558" s="764"/>
      <c r="F558" s="763"/>
      <c r="G558" s="762"/>
      <c r="H558" s="762"/>
      <c r="I558" s="762"/>
      <c r="J558" s="762"/>
      <c r="K558" s="763"/>
      <c r="L558" s="763"/>
      <c r="M558" s="763"/>
      <c r="N558" s="763"/>
      <c r="O558" s="762"/>
      <c r="P558" s="762"/>
      <c r="Q558" s="762"/>
      <c r="R558" s="762"/>
      <c r="S558" s="762"/>
      <c r="T558" s="762"/>
      <c r="U558" s="762"/>
      <c r="V558" s="762"/>
      <c r="W558" s="762"/>
      <c r="X558" s="762"/>
      <c r="Y558" s="762"/>
      <c r="Z558" s="762"/>
      <c r="AA558" s="762"/>
      <c r="AB558" s="762"/>
      <c r="AC558" s="762"/>
      <c r="AD558" s="762"/>
      <c r="AE558" s="762"/>
      <c r="AF558" s="762"/>
    </row>
    <row r="559" spans="1:32" ht="12.75" customHeight="1">
      <c r="A559" s="762"/>
      <c r="B559" s="762"/>
      <c r="C559" s="763"/>
      <c r="D559" s="763"/>
      <c r="E559" s="764"/>
      <c r="F559" s="763"/>
      <c r="G559" s="762"/>
      <c r="H559" s="762"/>
      <c r="I559" s="762"/>
      <c r="J559" s="762"/>
      <c r="K559" s="763"/>
      <c r="L559" s="763"/>
      <c r="M559" s="763"/>
      <c r="N559" s="763"/>
      <c r="O559" s="762"/>
      <c r="P559" s="762"/>
      <c r="Q559" s="762"/>
      <c r="R559" s="762"/>
      <c r="S559" s="762"/>
      <c r="T559" s="762"/>
      <c r="U559" s="762"/>
      <c r="V559" s="762"/>
      <c r="W559" s="762"/>
      <c r="X559" s="762"/>
      <c r="Y559" s="762"/>
      <c r="Z559" s="762"/>
      <c r="AA559" s="762"/>
      <c r="AB559" s="762"/>
      <c r="AC559" s="762"/>
      <c r="AD559" s="762"/>
      <c r="AE559" s="762"/>
      <c r="AF559" s="762"/>
    </row>
    <row r="560" spans="1:32" ht="12.75" customHeight="1">
      <c r="A560" s="762"/>
      <c r="B560" s="762"/>
      <c r="C560" s="763"/>
      <c r="D560" s="763"/>
      <c r="E560" s="764"/>
      <c r="F560" s="763"/>
      <c r="G560" s="762"/>
      <c r="H560" s="762"/>
      <c r="I560" s="762"/>
      <c r="J560" s="762"/>
      <c r="K560" s="763"/>
      <c r="L560" s="763"/>
      <c r="M560" s="763"/>
      <c r="N560" s="763"/>
      <c r="O560" s="762"/>
      <c r="P560" s="762"/>
      <c r="Q560" s="762"/>
      <c r="R560" s="762"/>
      <c r="S560" s="762"/>
      <c r="T560" s="762"/>
      <c r="U560" s="762"/>
      <c r="V560" s="762"/>
      <c r="W560" s="762"/>
      <c r="X560" s="762"/>
      <c r="Y560" s="762"/>
      <c r="Z560" s="762"/>
      <c r="AA560" s="762"/>
      <c r="AB560" s="762"/>
      <c r="AC560" s="762"/>
      <c r="AD560" s="762"/>
      <c r="AE560" s="762"/>
      <c r="AF560" s="762"/>
    </row>
    <row r="561" spans="1:32" ht="12.75" customHeight="1">
      <c r="A561" s="762"/>
      <c r="B561" s="762"/>
      <c r="C561" s="763"/>
      <c r="D561" s="763"/>
      <c r="E561" s="764"/>
      <c r="F561" s="763"/>
      <c r="G561" s="762"/>
      <c r="H561" s="762"/>
      <c r="I561" s="762"/>
      <c r="J561" s="762"/>
      <c r="K561" s="763"/>
      <c r="L561" s="763"/>
      <c r="M561" s="763"/>
      <c r="N561" s="763"/>
      <c r="O561" s="762"/>
      <c r="P561" s="762"/>
      <c r="Q561" s="762"/>
      <c r="R561" s="762"/>
      <c r="S561" s="762"/>
      <c r="T561" s="762"/>
      <c r="U561" s="762"/>
      <c r="V561" s="762"/>
      <c r="W561" s="762"/>
      <c r="X561" s="762"/>
      <c r="Y561" s="762"/>
      <c r="Z561" s="762"/>
      <c r="AA561" s="762"/>
      <c r="AB561" s="762"/>
      <c r="AC561" s="762"/>
      <c r="AD561" s="762"/>
      <c r="AE561" s="762"/>
      <c r="AF561" s="762"/>
    </row>
    <row r="562" spans="1:32" ht="12.75" customHeight="1">
      <c r="A562" s="762"/>
      <c r="B562" s="762"/>
      <c r="C562" s="763"/>
      <c r="D562" s="763"/>
      <c r="E562" s="764"/>
      <c r="F562" s="763"/>
      <c r="G562" s="762"/>
      <c r="H562" s="762"/>
      <c r="I562" s="762"/>
      <c r="J562" s="762"/>
      <c r="K562" s="763"/>
      <c r="L562" s="763"/>
      <c r="M562" s="763"/>
      <c r="N562" s="763"/>
      <c r="O562" s="762"/>
      <c r="P562" s="762"/>
      <c r="Q562" s="762"/>
      <c r="R562" s="762"/>
      <c r="S562" s="762"/>
      <c r="T562" s="762"/>
      <c r="U562" s="762"/>
      <c r="V562" s="762"/>
      <c r="W562" s="762"/>
      <c r="X562" s="762"/>
      <c r="Y562" s="762"/>
      <c r="Z562" s="762"/>
      <c r="AA562" s="762"/>
      <c r="AB562" s="762"/>
      <c r="AC562" s="762"/>
      <c r="AD562" s="762"/>
      <c r="AE562" s="762"/>
      <c r="AF562" s="762"/>
    </row>
    <row r="563" spans="1:32" ht="12.75" customHeight="1">
      <c r="A563" s="762"/>
      <c r="B563" s="762"/>
      <c r="C563" s="763"/>
      <c r="D563" s="763"/>
      <c r="E563" s="764"/>
      <c r="F563" s="763"/>
      <c r="G563" s="762"/>
      <c r="H563" s="762"/>
      <c r="I563" s="762"/>
      <c r="J563" s="762"/>
      <c r="K563" s="763"/>
      <c r="L563" s="763"/>
      <c r="M563" s="763"/>
      <c r="N563" s="763"/>
      <c r="O563" s="762"/>
      <c r="P563" s="762"/>
      <c r="Q563" s="762"/>
      <c r="R563" s="762"/>
      <c r="S563" s="762"/>
      <c r="T563" s="762"/>
      <c r="U563" s="762"/>
      <c r="V563" s="762"/>
      <c r="W563" s="762"/>
      <c r="X563" s="762"/>
      <c r="Y563" s="762"/>
      <c r="Z563" s="762"/>
      <c r="AA563" s="762"/>
      <c r="AB563" s="762"/>
      <c r="AC563" s="762"/>
      <c r="AD563" s="762"/>
      <c r="AE563" s="762"/>
      <c r="AF563" s="762"/>
    </row>
    <row r="564" spans="1:32" ht="12.75" customHeight="1">
      <c r="A564" s="762"/>
      <c r="B564" s="762"/>
      <c r="C564" s="763"/>
      <c r="D564" s="763"/>
      <c r="E564" s="764"/>
      <c r="F564" s="763"/>
      <c r="G564" s="762"/>
      <c r="H564" s="762"/>
      <c r="I564" s="762"/>
      <c r="J564" s="762"/>
      <c r="K564" s="763"/>
      <c r="L564" s="763"/>
      <c r="M564" s="763"/>
      <c r="N564" s="763"/>
      <c r="O564" s="762"/>
      <c r="P564" s="762"/>
      <c r="Q564" s="762"/>
      <c r="R564" s="762"/>
      <c r="S564" s="762"/>
      <c r="T564" s="762"/>
      <c r="U564" s="762"/>
      <c r="V564" s="762"/>
      <c r="W564" s="762"/>
      <c r="X564" s="762"/>
      <c r="Y564" s="762"/>
      <c r="Z564" s="762"/>
      <c r="AA564" s="762"/>
      <c r="AB564" s="762"/>
      <c r="AC564" s="762"/>
      <c r="AD564" s="762"/>
      <c r="AE564" s="762"/>
      <c r="AF564" s="762"/>
    </row>
    <row r="565" spans="1:32" ht="12.75" customHeight="1">
      <c r="A565" s="762"/>
      <c r="B565" s="762"/>
      <c r="C565" s="763"/>
      <c r="D565" s="763"/>
      <c r="E565" s="764"/>
      <c r="F565" s="763"/>
      <c r="G565" s="762"/>
      <c r="H565" s="762"/>
      <c r="I565" s="762"/>
      <c r="J565" s="762"/>
      <c r="K565" s="763"/>
      <c r="L565" s="763"/>
      <c r="M565" s="763"/>
      <c r="N565" s="763"/>
      <c r="O565" s="762"/>
      <c r="P565" s="762"/>
      <c r="Q565" s="762"/>
      <c r="R565" s="762"/>
      <c r="S565" s="762"/>
      <c r="T565" s="762"/>
      <c r="U565" s="762"/>
      <c r="V565" s="762"/>
      <c r="W565" s="762"/>
      <c r="X565" s="762"/>
      <c r="Y565" s="762"/>
      <c r="Z565" s="762"/>
      <c r="AA565" s="762"/>
      <c r="AB565" s="762"/>
      <c r="AC565" s="762"/>
      <c r="AD565" s="762"/>
      <c r="AE565" s="762"/>
      <c r="AF565" s="762"/>
    </row>
    <row r="566" spans="1:32" ht="12.75" customHeight="1">
      <c r="A566" s="762"/>
      <c r="B566" s="762"/>
      <c r="C566" s="763"/>
      <c r="D566" s="763"/>
      <c r="E566" s="764"/>
      <c r="F566" s="763"/>
      <c r="G566" s="762"/>
      <c r="H566" s="762"/>
      <c r="I566" s="762"/>
      <c r="J566" s="762"/>
      <c r="K566" s="763"/>
      <c r="L566" s="763"/>
      <c r="M566" s="763"/>
      <c r="N566" s="763"/>
      <c r="O566" s="762"/>
      <c r="P566" s="762"/>
      <c r="Q566" s="762"/>
      <c r="R566" s="762"/>
      <c r="S566" s="762"/>
      <c r="T566" s="762"/>
      <c r="U566" s="762"/>
      <c r="V566" s="762"/>
      <c r="W566" s="762"/>
      <c r="X566" s="762"/>
      <c r="Y566" s="762"/>
      <c r="Z566" s="762"/>
      <c r="AA566" s="762"/>
      <c r="AB566" s="762"/>
      <c r="AC566" s="762"/>
      <c r="AD566" s="762"/>
      <c r="AE566" s="762"/>
      <c r="AF566" s="762"/>
    </row>
    <row r="567" spans="1:32" ht="12.75" customHeight="1">
      <c r="A567" s="762"/>
      <c r="B567" s="762"/>
      <c r="C567" s="763"/>
      <c r="D567" s="763"/>
      <c r="E567" s="764"/>
      <c r="F567" s="763"/>
      <c r="G567" s="762"/>
      <c r="H567" s="762"/>
      <c r="I567" s="762"/>
      <c r="J567" s="762"/>
      <c r="K567" s="763"/>
      <c r="L567" s="763"/>
      <c r="M567" s="763"/>
      <c r="N567" s="763"/>
      <c r="O567" s="762"/>
      <c r="P567" s="762"/>
      <c r="Q567" s="762"/>
      <c r="R567" s="762"/>
      <c r="S567" s="762"/>
      <c r="T567" s="762"/>
      <c r="U567" s="762"/>
      <c r="V567" s="762"/>
      <c r="W567" s="762"/>
      <c r="X567" s="762"/>
      <c r="Y567" s="762"/>
      <c r="Z567" s="762"/>
      <c r="AA567" s="762"/>
      <c r="AB567" s="762"/>
      <c r="AC567" s="762"/>
      <c r="AD567" s="762"/>
      <c r="AE567" s="762"/>
      <c r="AF567" s="762"/>
    </row>
    <row r="568" spans="1:32" ht="12.75" customHeight="1">
      <c r="A568" s="762"/>
      <c r="B568" s="762"/>
      <c r="C568" s="763"/>
      <c r="D568" s="763"/>
      <c r="E568" s="764"/>
      <c r="F568" s="763"/>
      <c r="G568" s="762"/>
      <c r="H568" s="762"/>
      <c r="I568" s="762"/>
      <c r="J568" s="762"/>
      <c r="K568" s="763"/>
      <c r="L568" s="763"/>
      <c r="M568" s="763"/>
      <c r="N568" s="763"/>
      <c r="O568" s="762"/>
      <c r="P568" s="762"/>
      <c r="Q568" s="762"/>
      <c r="R568" s="762"/>
      <c r="S568" s="762"/>
      <c r="T568" s="762"/>
      <c r="U568" s="762"/>
      <c r="V568" s="762"/>
      <c r="W568" s="762"/>
      <c r="X568" s="762"/>
      <c r="Y568" s="762"/>
      <c r="Z568" s="762"/>
      <c r="AA568" s="762"/>
      <c r="AB568" s="762"/>
      <c r="AC568" s="762"/>
      <c r="AD568" s="762"/>
      <c r="AE568" s="762"/>
      <c r="AF568" s="762"/>
    </row>
    <row r="569" spans="1:32" ht="12.75" customHeight="1">
      <c r="A569" s="762"/>
      <c r="B569" s="762"/>
      <c r="C569" s="763"/>
      <c r="D569" s="763"/>
      <c r="E569" s="764"/>
      <c r="F569" s="763"/>
      <c r="G569" s="762"/>
      <c r="H569" s="762"/>
      <c r="I569" s="762"/>
      <c r="J569" s="762"/>
      <c r="K569" s="763"/>
      <c r="L569" s="763"/>
      <c r="M569" s="763"/>
      <c r="N569" s="763"/>
      <c r="O569" s="762"/>
      <c r="P569" s="762"/>
      <c r="Q569" s="762"/>
      <c r="R569" s="762"/>
      <c r="S569" s="762"/>
      <c r="T569" s="762"/>
      <c r="U569" s="762"/>
      <c r="V569" s="762"/>
      <c r="W569" s="762"/>
      <c r="X569" s="762"/>
      <c r="Y569" s="762"/>
      <c r="Z569" s="762"/>
      <c r="AA569" s="762"/>
      <c r="AB569" s="762"/>
      <c r="AC569" s="762"/>
      <c r="AD569" s="762"/>
      <c r="AE569" s="762"/>
      <c r="AF569" s="762"/>
    </row>
    <row r="570" spans="1:32" ht="12.75" customHeight="1">
      <c r="A570" s="762"/>
      <c r="B570" s="762"/>
      <c r="C570" s="763"/>
      <c r="D570" s="763"/>
      <c r="E570" s="764"/>
      <c r="F570" s="763"/>
      <c r="G570" s="762"/>
      <c r="H570" s="762"/>
      <c r="I570" s="762"/>
      <c r="J570" s="762"/>
      <c r="K570" s="763"/>
      <c r="L570" s="763"/>
      <c r="M570" s="763"/>
      <c r="N570" s="763"/>
      <c r="O570" s="762"/>
      <c r="P570" s="762"/>
      <c r="Q570" s="762"/>
      <c r="R570" s="762"/>
      <c r="S570" s="762"/>
      <c r="T570" s="762"/>
      <c r="U570" s="762"/>
      <c r="V570" s="762"/>
      <c r="W570" s="762"/>
      <c r="X570" s="762"/>
      <c r="Y570" s="762"/>
      <c r="Z570" s="762"/>
      <c r="AA570" s="762"/>
      <c r="AB570" s="762"/>
      <c r="AC570" s="762"/>
      <c r="AD570" s="762"/>
      <c r="AE570" s="762"/>
      <c r="AF570" s="762"/>
    </row>
    <row r="571" spans="1:32" ht="12.75" customHeight="1">
      <c r="A571" s="762"/>
      <c r="B571" s="762"/>
      <c r="C571" s="763"/>
      <c r="D571" s="763"/>
      <c r="E571" s="764"/>
      <c r="F571" s="763"/>
      <c r="G571" s="762"/>
      <c r="H571" s="762"/>
      <c r="I571" s="762"/>
      <c r="J571" s="762"/>
      <c r="K571" s="763"/>
      <c r="L571" s="763"/>
      <c r="M571" s="763"/>
      <c r="N571" s="763"/>
      <c r="O571" s="762"/>
      <c r="P571" s="762"/>
      <c r="Q571" s="762"/>
      <c r="R571" s="762"/>
      <c r="S571" s="762"/>
      <c r="T571" s="762"/>
      <c r="U571" s="762"/>
      <c r="V571" s="762"/>
      <c r="W571" s="762"/>
      <c r="X571" s="762"/>
      <c r="Y571" s="762"/>
      <c r="Z571" s="762"/>
      <c r="AA571" s="762"/>
      <c r="AB571" s="762"/>
      <c r="AC571" s="762"/>
      <c r="AD571" s="762"/>
      <c r="AE571" s="762"/>
      <c r="AF571" s="762"/>
    </row>
    <row r="572" spans="1:32" ht="12.75" customHeight="1">
      <c r="A572" s="762"/>
      <c r="B572" s="762"/>
      <c r="C572" s="763"/>
      <c r="D572" s="763"/>
      <c r="E572" s="764"/>
      <c r="F572" s="763"/>
      <c r="G572" s="762"/>
      <c r="H572" s="762"/>
      <c r="I572" s="762"/>
      <c r="J572" s="762"/>
      <c r="K572" s="763"/>
      <c r="L572" s="763"/>
      <c r="M572" s="763"/>
      <c r="N572" s="763"/>
      <c r="O572" s="762"/>
      <c r="P572" s="762"/>
      <c r="Q572" s="762"/>
      <c r="R572" s="762"/>
      <c r="S572" s="762"/>
      <c r="T572" s="762"/>
      <c r="U572" s="762"/>
      <c r="V572" s="762"/>
      <c r="W572" s="762"/>
      <c r="X572" s="762"/>
      <c r="Y572" s="762"/>
      <c r="Z572" s="762"/>
      <c r="AA572" s="762"/>
      <c r="AB572" s="762"/>
      <c r="AC572" s="762"/>
      <c r="AD572" s="762"/>
      <c r="AE572" s="762"/>
      <c r="AF572" s="762"/>
    </row>
    <row r="573" spans="1:32" ht="12.75" customHeight="1">
      <c r="A573" s="762"/>
      <c r="B573" s="762"/>
      <c r="C573" s="763"/>
      <c r="D573" s="763"/>
      <c r="E573" s="764"/>
      <c r="F573" s="763"/>
      <c r="G573" s="762"/>
      <c r="H573" s="762"/>
      <c r="I573" s="762"/>
      <c r="J573" s="762"/>
      <c r="K573" s="763"/>
      <c r="L573" s="763"/>
      <c r="M573" s="763"/>
      <c r="N573" s="763"/>
      <c r="O573" s="762"/>
      <c r="P573" s="762"/>
      <c r="Q573" s="762"/>
      <c r="R573" s="762"/>
      <c r="S573" s="762"/>
      <c r="T573" s="762"/>
      <c r="U573" s="762"/>
      <c r="V573" s="762"/>
      <c r="W573" s="762"/>
      <c r="X573" s="762"/>
      <c r="Y573" s="762"/>
      <c r="Z573" s="762"/>
      <c r="AA573" s="762"/>
      <c r="AB573" s="762"/>
      <c r="AC573" s="762"/>
      <c r="AD573" s="762"/>
      <c r="AE573" s="762"/>
      <c r="AF573" s="762"/>
    </row>
    <row r="574" spans="1:32" ht="12.75" customHeight="1">
      <c r="A574" s="762"/>
      <c r="B574" s="762"/>
      <c r="C574" s="763"/>
      <c r="D574" s="763"/>
      <c r="E574" s="764"/>
      <c r="F574" s="763"/>
      <c r="G574" s="762"/>
      <c r="H574" s="762"/>
      <c r="I574" s="762"/>
      <c r="J574" s="762"/>
      <c r="K574" s="763"/>
      <c r="L574" s="763"/>
      <c r="M574" s="763"/>
      <c r="N574" s="763"/>
      <c r="O574" s="762"/>
      <c r="P574" s="762"/>
      <c r="Q574" s="762"/>
      <c r="R574" s="762"/>
      <c r="S574" s="762"/>
      <c r="T574" s="762"/>
      <c r="U574" s="762"/>
      <c r="V574" s="762"/>
      <c r="W574" s="762"/>
      <c r="X574" s="762"/>
      <c r="Y574" s="762"/>
      <c r="Z574" s="762"/>
      <c r="AA574" s="762"/>
      <c r="AB574" s="762"/>
      <c r="AC574" s="762"/>
      <c r="AD574" s="762"/>
      <c r="AE574" s="762"/>
      <c r="AF574" s="762"/>
    </row>
    <row r="575" spans="1:32" ht="12.75" customHeight="1">
      <c r="A575" s="762"/>
      <c r="B575" s="762"/>
      <c r="C575" s="763"/>
      <c r="D575" s="763"/>
      <c r="E575" s="764"/>
      <c r="F575" s="763"/>
      <c r="G575" s="762"/>
      <c r="H575" s="762"/>
      <c r="I575" s="762"/>
      <c r="J575" s="762"/>
      <c r="K575" s="763"/>
      <c r="L575" s="763"/>
      <c r="M575" s="763"/>
      <c r="N575" s="763"/>
      <c r="O575" s="762"/>
      <c r="P575" s="762"/>
      <c r="Q575" s="762"/>
      <c r="R575" s="762"/>
      <c r="S575" s="762"/>
      <c r="T575" s="762"/>
      <c r="U575" s="762"/>
      <c r="V575" s="762"/>
      <c r="W575" s="762"/>
      <c r="X575" s="762"/>
      <c r="Y575" s="762"/>
      <c r="Z575" s="762"/>
      <c r="AA575" s="762"/>
      <c r="AB575" s="762"/>
      <c r="AC575" s="762"/>
      <c r="AD575" s="762"/>
      <c r="AE575" s="762"/>
      <c r="AF575" s="762"/>
    </row>
    <row r="576" spans="1:32" ht="12.75" customHeight="1">
      <c r="A576" s="762"/>
      <c r="B576" s="762"/>
      <c r="C576" s="763"/>
      <c r="D576" s="763"/>
      <c r="E576" s="764"/>
      <c r="F576" s="763"/>
      <c r="G576" s="762"/>
      <c r="H576" s="762"/>
      <c r="I576" s="762"/>
      <c r="J576" s="762"/>
      <c r="K576" s="763"/>
      <c r="L576" s="763"/>
      <c r="M576" s="763"/>
      <c r="N576" s="763"/>
      <c r="O576" s="762"/>
      <c r="P576" s="762"/>
      <c r="Q576" s="762"/>
      <c r="R576" s="762"/>
      <c r="S576" s="762"/>
      <c r="T576" s="762"/>
      <c r="U576" s="762"/>
      <c r="V576" s="762"/>
      <c r="W576" s="762"/>
      <c r="X576" s="762"/>
      <c r="Y576" s="762"/>
      <c r="Z576" s="762"/>
      <c r="AA576" s="762"/>
      <c r="AB576" s="762"/>
      <c r="AC576" s="762"/>
      <c r="AD576" s="762"/>
      <c r="AE576" s="762"/>
      <c r="AF576" s="762"/>
    </row>
    <row r="577" spans="1:32" ht="12.75" customHeight="1">
      <c r="A577" s="762"/>
      <c r="B577" s="762"/>
      <c r="C577" s="763"/>
      <c r="D577" s="763"/>
      <c r="E577" s="764"/>
      <c r="F577" s="763"/>
      <c r="G577" s="762"/>
      <c r="H577" s="762"/>
      <c r="I577" s="762"/>
      <c r="J577" s="762"/>
      <c r="K577" s="763"/>
      <c r="L577" s="763"/>
      <c r="M577" s="763"/>
      <c r="N577" s="763"/>
      <c r="O577" s="762"/>
      <c r="P577" s="762"/>
      <c r="Q577" s="762"/>
      <c r="R577" s="762"/>
      <c r="S577" s="762"/>
      <c r="T577" s="762"/>
      <c r="U577" s="762"/>
      <c r="V577" s="762"/>
      <c r="W577" s="762"/>
      <c r="X577" s="762"/>
      <c r="Y577" s="762"/>
      <c r="Z577" s="762"/>
      <c r="AA577" s="762"/>
      <c r="AB577" s="762"/>
      <c r="AC577" s="762"/>
      <c r="AD577" s="762"/>
      <c r="AE577" s="762"/>
      <c r="AF577" s="762"/>
    </row>
    <row r="578" spans="1:32" ht="12.75" customHeight="1">
      <c r="A578" s="762"/>
      <c r="B578" s="762"/>
      <c r="C578" s="763"/>
      <c r="D578" s="763"/>
      <c r="E578" s="764"/>
      <c r="F578" s="763"/>
      <c r="G578" s="762"/>
      <c r="H578" s="762"/>
      <c r="I578" s="762"/>
      <c r="J578" s="762"/>
      <c r="K578" s="763"/>
      <c r="L578" s="763"/>
      <c r="M578" s="763"/>
      <c r="N578" s="763"/>
      <c r="O578" s="762"/>
      <c r="P578" s="762"/>
      <c r="Q578" s="762"/>
      <c r="R578" s="762"/>
      <c r="S578" s="762"/>
      <c r="T578" s="762"/>
      <c r="U578" s="762"/>
      <c r="V578" s="762"/>
      <c r="W578" s="762"/>
      <c r="X578" s="762"/>
      <c r="Y578" s="762"/>
      <c r="Z578" s="762"/>
      <c r="AA578" s="762"/>
      <c r="AB578" s="762"/>
      <c r="AC578" s="762"/>
      <c r="AD578" s="762"/>
      <c r="AE578" s="762"/>
      <c r="AF578" s="762"/>
    </row>
    <row r="579" spans="1:32" ht="12.75" customHeight="1">
      <c r="A579" s="762"/>
      <c r="B579" s="762"/>
      <c r="C579" s="763"/>
      <c r="D579" s="763"/>
      <c r="E579" s="764"/>
      <c r="F579" s="763"/>
      <c r="G579" s="762"/>
      <c r="H579" s="762"/>
      <c r="I579" s="762"/>
      <c r="J579" s="762"/>
      <c r="K579" s="763"/>
      <c r="L579" s="763"/>
      <c r="M579" s="763"/>
      <c r="N579" s="763"/>
      <c r="O579" s="762"/>
      <c r="P579" s="762"/>
      <c r="Q579" s="762"/>
      <c r="R579" s="762"/>
      <c r="S579" s="762"/>
      <c r="T579" s="762"/>
      <c r="U579" s="762"/>
      <c r="V579" s="762"/>
      <c r="W579" s="762"/>
      <c r="X579" s="762"/>
      <c r="Y579" s="762"/>
      <c r="Z579" s="762"/>
      <c r="AA579" s="762"/>
      <c r="AB579" s="762"/>
      <c r="AC579" s="762"/>
      <c r="AD579" s="762"/>
      <c r="AE579" s="762"/>
      <c r="AF579" s="762"/>
    </row>
    <row r="580" spans="1:32" ht="12.75" customHeight="1">
      <c r="A580" s="762"/>
      <c r="B580" s="762"/>
      <c r="C580" s="763"/>
      <c r="D580" s="763"/>
      <c r="E580" s="764"/>
      <c r="F580" s="763"/>
      <c r="G580" s="762"/>
      <c r="H580" s="762"/>
      <c r="I580" s="762"/>
      <c r="J580" s="762"/>
      <c r="K580" s="763"/>
      <c r="L580" s="763"/>
      <c r="M580" s="763"/>
      <c r="N580" s="763"/>
      <c r="O580" s="762"/>
      <c r="P580" s="762"/>
      <c r="Q580" s="762"/>
      <c r="R580" s="762"/>
      <c r="S580" s="762"/>
      <c r="T580" s="762"/>
      <c r="U580" s="762"/>
      <c r="V580" s="762"/>
      <c r="W580" s="762"/>
      <c r="X580" s="762"/>
      <c r="Y580" s="762"/>
      <c r="Z580" s="762"/>
      <c r="AA580" s="762"/>
      <c r="AB580" s="762"/>
      <c r="AC580" s="762"/>
      <c r="AD580" s="762"/>
      <c r="AE580" s="762"/>
      <c r="AF580" s="762"/>
    </row>
    <row r="581" spans="1:32" ht="12.75" customHeight="1">
      <c r="A581" s="762"/>
      <c r="B581" s="762"/>
      <c r="C581" s="763"/>
      <c r="D581" s="763"/>
      <c r="E581" s="764"/>
      <c r="F581" s="763"/>
      <c r="G581" s="762"/>
      <c r="H581" s="762"/>
      <c r="I581" s="762"/>
      <c r="J581" s="762"/>
      <c r="K581" s="763"/>
      <c r="L581" s="763"/>
      <c r="M581" s="763"/>
      <c r="N581" s="763"/>
      <c r="O581" s="762"/>
      <c r="P581" s="762"/>
      <c r="Q581" s="762"/>
      <c r="R581" s="762"/>
      <c r="S581" s="762"/>
      <c r="T581" s="762"/>
      <c r="U581" s="762"/>
      <c r="V581" s="762"/>
      <c r="W581" s="762"/>
      <c r="X581" s="762"/>
      <c r="Y581" s="762"/>
      <c r="Z581" s="762"/>
      <c r="AA581" s="762"/>
      <c r="AB581" s="762"/>
      <c r="AC581" s="762"/>
      <c r="AD581" s="762"/>
      <c r="AE581" s="762"/>
      <c r="AF581" s="762"/>
    </row>
    <row r="582" spans="1:32" ht="12.75" customHeight="1">
      <c r="A582" s="762"/>
      <c r="B582" s="762"/>
      <c r="C582" s="763"/>
      <c r="D582" s="763"/>
      <c r="E582" s="764"/>
      <c r="F582" s="763"/>
      <c r="G582" s="762"/>
      <c r="H582" s="762"/>
      <c r="I582" s="762"/>
      <c r="J582" s="762"/>
      <c r="K582" s="763"/>
      <c r="L582" s="763"/>
      <c r="M582" s="763"/>
      <c r="N582" s="763"/>
      <c r="O582" s="762"/>
      <c r="P582" s="762"/>
      <c r="Q582" s="762"/>
      <c r="R582" s="762"/>
      <c r="S582" s="762"/>
      <c r="T582" s="762"/>
      <c r="U582" s="762"/>
      <c r="V582" s="762"/>
      <c r="W582" s="762"/>
      <c r="X582" s="762"/>
      <c r="Y582" s="762"/>
      <c r="Z582" s="762"/>
      <c r="AA582" s="762"/>
      <c r="AB582" s="762"/>
      <c r="AC582" s="762"/>
      <c r="AD582" s="762"/>
      <c r="AE582" s="762"/>
      <c r="AF582" s="762"/>
    </row>
    <row r="583" spans="1:32" ht="12.75" customHeight="1">
      <c r="A583" s="762"/>
      <c r="B583" s="762"/>
      <c r="C583" s="763"/>
      <c r="D583" s="763"/>
      <c r="E583" s="764"/>
      <c r="F583" s="763"/>
      <c r="G583" s="762"/>
      <c r="H583" s="762"/>
      <c r="I583" s="762"/>
      <c r="J583" s="762"/>
      <c r="K583" s="763"/>
      <c r="L583" s="763"/>
      <c r="M583" s="763"/>
      <c r="N583" s="763"/>
      <c r="O583" s="762"/>
      <c r="P583" s="762"/>
      <c r="Q583" s="762"/>
      <c r="R583" s="762"/>
      <c r="S583" s="762"/>
      <c r="T583" s="762"/>
      <c r="U583" s="762"/>
      <c r="V583" s="762"/>
      <c r="W583" s="762"/>
      <c r="X583" s="762"/>
      <c r="Y583" s="762"/>
      <c r="Z583" s="762"/>
      <c r="AA583" s="762"/>
      <c r="AB583" s="762"/>
      <c r="AC583" s="762"/>
      <c r="AD583" s="762"/>
      <c r="AE583" s="762"/>
      <c r="AF583" s="762"/>
    </row>
    <row r="584" spans="1:32" ht="12.75" customHeight="1">
      <c r="A584" s="762"/>
      <c r="B584" s="762"/>
      <c r="C584" s="763"/>
      <c r="D584" s="763"/>
      <c r="E584" s="764"/>
      <c r="F584" s="763"/>
      <c r="G584" s="762"/>
      <c r="H584" s="762"/>
      <c r="I584" s="762"/>
      <c r="J584" s="762"/>
      <c r="K584" s="763"/>
      <c r="L584" s="763"/>
      <c r="M584" s="763"/>
      <c r="N584" s="763"/>
      <c r="O584" s="762"/>
      <c r="P584" s="762"/>
      <c r="Q584" s="762"/>
      <c r="R584" s="762"/>
      <c r="S584" s="762"/>
      <c r="T584" s="762"/>
      <c r="U584" s="762"/>
      <c r="V584" s="762"/>
      <c r="W584" s="762"/>
      <c r="X584" s="762"/>
      <c r="Y584" s="762"/>
      <c r="Z584" s="762"/>
      <c r="AA584" s="762"/>
      <c r="AB584" s="762"/>
      <c r="AC584" s="762"/>
      <c r="AD584" s="762"/>
      <c r="AE584" s="762"/>
      <c r="AF584" s="762"/>
    </row>
    <row r="585" spans="1:32" ht="12.75" customHeight="1">
      <c r="A585" s="762"/>
      <c r="B585" s="762"/>
      <c r="C585" s="763"/>
      <c r="D585" s="763"/>
      <c r="E585" s="764"/>
      <c r="F585" s="763"/>
      <c r="G585" s="762"/>
      <c r="H585" s="762"/>
      <c r="I585" s="762"/>
      <c r="J585" s="762"/>
      <c r="K585" s="763"/>
      <c r="L585" s="763"/>
      <c r="M585" s="763"/>
      <c r="N585" s="763"/>
      <c r="O585" s="762"/>
      <c r="P585" s="762"/>
      <c r="Q585" s="762"/>
      <c r="R585" s="762"/>
      <c r="S585" s="762"/>
      <c r="T585" s="762"/>
      <c r="U585" s="762"/>
      <c r="V585" s="762"/>
      <c r="W585" s="762"/>
      <c r="X585" s="762"/>
      <c r="Y585" s="762"/>
      <c r="Z585" s="762"/>
      <c r="AA585" s="762"/>
      <c r="AB585" s="762"/>
      <c r="AC585" s="762"/>
      <c r="AD585" s="762"/>
      <c r="AE585" s="762"/>
      <c r="AF585" s="762"/>
    </row>
    <row r="586" spans="1:32" ht="12.75" customHeight="1">
      <c r="A586" s="762"/>
      <c r="B586" s="762"/>
      <c r="C586" s="763"/>
      <c r="D586" s="763"/>
      <c r="E586" s="764"/>
      <c r="F586" s="763"/>
      <c r="G586" s="762"/>
      <c r="H586" s="762"/>
      <c r="I586" s="762"/>
      <c r="J586" s="762"/>
      <c r="K586" s="763"/>
      <c r="L586" s="763"/>
      <c r="M586" s="763"/>
      <c r="N586" s="763"/>
      <c r="O586" s="762"/>
      <c r="P586" s="762"/>
      <c r="Q586" s="762"/>
      <c r="R586" s="762"/>
      <c r="S586" s="762"/>
      <c r="T586" s="762"/>
      <c r="U586" s="762"/>
      <c r="V586" s="762"/>
      <c r="W586" s="762"/>
      <c r="X586" s="762"/>
      <c r="Y586" s="762"/>
      <c r="Z586" s="762"/>
      <c r="AA586" s="762"/>
      <c r="AB586" s="762"/>
      <c r="AC586" s="762"/>
      <c r="AD586" s="762"/>
      <c r="AE586" s="762"/>
      <c r="AF586" s="762"/>
    </row>
    <row r="587" spans="1:32" ht="12.75" customHeight="1">
      <c r="A587" s="762"/>
      <c r="B587" s="762"/>
      <c r="C587" s="763"/>
      <c r="D587" s="763"/>
      <c r="E587" s="764"/>
      <c r="F587" s="763"/>
      <c r="G587" s="762"/>
      <c r="H587" s="762"/>
      <c r="I587" s="762"/>
      <c r="J587" s="762"/>
      <c r="K587" s="763"/>
      <c r="L587" s="763"/>
      <c r="M587" s="763"/>
      <c r="N587" s="763"/>
      <c r="O587" s="762"/>
      <c r="P587" s="762"/>
      <c r="Q587" s="762"/>
      <c r="R587" s="762"/>
      <c r="S587" s="762"/>
      <c r="T587" s="762"/>
      <c r="U587" s="762"/>
      <c r="V587" s="762"/>
      <c r="W587" s="762"/>
      <c r="X587" s="762"/>
      <c r="Y587" s="762"/>
      <c r="Z587" s="762"/>
      <c r="AA587" s="762"/>
      <c r="AB587" s="762"/>
      <c r="AC587" s="762"/>
      <c r="AD587" s="762"/>
      <c r="AE587" s="762"/>
      <c r="AF587" s="762"/>
    </row>
    <row r="588" spans="1:32" ht="12.75" customHeight="1">
      <c r="A588" s="762"/>
      <c r="B588" s="762"/>
      <c r="C588" s="763"/>
      <c r="D588" s="763"/>
      <c r="E588" s="764"/>
      <c r="F588" s="763"/>
      <c r="G588" s="762"/>
      <c r="H588" s="762"/>
      <c r="I588" s="762"/>
      <c r="J588" s="762"/>
      <c r="K588" s="763"/>
      <c r="L588" s="763"/>
      <c r="M588" s="763"/>
      <c r="N588" s="763"/>
      <c r="O588" s="762"/>
      <c r="P588" s="762"/>
      <c r="Q588" s="762"/>
      <c r="R588" s="762"/>
      <c r="S588" s="762"/>
      <c r="T588" s="762"/>
      <c r="U588" s="762"/>
      <c r="V588" s="762"/>
      <c r="W588" s="762"/>
      <c r="X588" s="762"/>
      <c r="Y588" s="762"/>
      <c r="Z588" s="762"/>
      <c r="AA588" s="762"/>
      <c r="AB588" s="762"/>
      <c r="AC588" s="762"/>
      <c r="AD588" s="762"/>
      <c r="AE588" s="762"/>
      <c r="AF588" s="762"/>
    </row>
    <row r="589" spans="1:32" ht="12.75" customHeight="1">
      <c r="A589" s="762"/>
      <c r="B589" s="762"/>
      <c r="C589" s="763"/>
      <c r="D589" s="763"/>
      <c r="E589" s="764"/>
      <c r="F589" s="763"/>
      <c r="G589" s="762"/>
      <c r="H589" s="762"/>
      <c r="I589" s="762"/>
      <c r="J589" s="762"/>
      <c r="K589" s="763"/>
      <c r="L589" s="763"/>
      <c r="M589" s="763"/>
      <c r="N589" s="763"/>
      <c r="O589" s="762"/>
      <c r="P589" s="762"/>
      <c r="Q589" s="762"/>
      <c r="R589" s="762"/>
      <c r="S589" s="762"/>
      <c r="T589" s="762"/>
      <c r="U589" s="762"/>
      <c r="V589" s="762"/>
      <c r="W589" s="762"/>
      <c r="X589" s="762"/>
      <c r="Y589" s="762"/>
      <c r="Z589" s="762"/>
      <c r="AA589" s="762"/>
      <c r="AB589" s="762"/>
      <c r="AC589" s="762"/>
      <c r="AD589" s="762"/>
      <c r="AE589" s="762"/>
      <c r="AF589" s="762"/>
    </row>
    <row r="590" spans="1:32" ht="12.75" customHeight="1">
      <c r="A590" s="762"/>
      <c r="B590" s="762"/>
      <c r="C590" s="763"/>
      <c r="D590" s="763"/>
      <c r="E590" s="764"/>
      <c r="F590" s="763"/>
      <c r="G590" s="762"/>
      <c r="H590" s="762"/>
      <c r="I590" s="762"/>
      <c r="J590" s="762"/>
      <c r="K590" s="763"/>
      <c r="L590" s="763"/>
      <c r="M590" s="763"/>
      <c r="N590" s="763"/>
      <c r="O590" s="762"/>
      <c r="P590" s="762"/>
      <c r="Q590" s="762"/>
      <c r="R590" s="762"/>
      <c r="S590" s="762"/>
      <c r="T590" s="762"/>
      <c r="U590" s="762"/>
      <c r="V590" s="762"/>
      <c r="W590" s="762"/>
      <c r="X590" s="762"/>
      <c r="Y590" s="762"/>
      <c r="Z590" s="762"/>
      <c r="AA590" s="762"/>
      <c r="AB590" s="762"/>
      <c r="AC590" s="762"/>
      <c r="AD590" s="762"/>
      <c r="AE590" s="762"/>
      <c r="AF590" s="762"/>
    </row>
    <row r="591" spans="1:32" ht="12.75" customHeight="1">
      <c r="A591" s="762"/>
      <c r="B591" s="762"/>
      <c r="C591" s="763"/>
      <c r="D591" s="763"/>
      <c r="E591" s="764"/>
      <c r="F591" s="763"/>
      <c r="G591" s="762"/>
      <c r="H591" s="762"/>
      <c r="I591" s="762"/>
      <c r="J591" s="762"/>
      <c r="K591" s="763"/>
      <c r="L591" s="763"/>
      <c r="M591" s="763"/>
      <c r="N591" s="763"/>
      <c r="O591" s="762"/>
      <c r="P591" s="762"/>
      <c r="Q591" s="762"/>
      <c r="R591" s="762"/>
      <c r="S591" s="762"/>
      <c r="T591" s="762"/>
      <c r="U591" s="762"/>
      <c r="V591" s="762"/>
      <c r="W591" s="762"/>
      <c r="X591" s="762"/>
      <c r="Y591" s="762"/>
      <c r="Z591" s="762"/>
      <c r="AA591" s="762"/>
      <c r="AB591" s="762"/>
      <c r="AC591" s="762"/>
      <c r="AD591" s="762"/>
      <c r="AE591" s="762"/>
      <c r="AF591" s="762"/>
    </row>
    <row r="592" spans="1:32" ht="12.75" customHeight="1">
      <c r="A592" s="762"/>
      <c r="B592" s="762"/>
      <c r="C592" s="763"/>
      <c r="D592" s="763"/>
      <c r="E592" s="764"/>
      <c r="F592" s="763"/>
      <c r="G592" s="762"/>
      <c r="H592" s="762"/>
      <c r="I592" s="762"/>
      <c r="J592" s="762"/>
      <c r="K592" s="763"/>
      <c r="L592" s="763"/>
      <c r="M592" s="763"/>
      <c r="N592" s="763"/>
      <c r="O592" s="762"/>
      <c r="P592" s="762"/>
      <c r="Q592" s="762"/>
      <c r="R592" s="762"/>
      <c r="S592" s="762"/>
      <c r="T592" s="762"/>
      <c r="U592" s="762"/>
      <c r="V592" s="762"/>
      <c r="W592" s="762"/>
      <c r="X592" s="762"/>
      <c r="Y592" s="762"/>
      <c r="Z592" s="762"/>
      <c r="AA592" s="762"/>
      <c r="AB592" s="762"/>
      <c r="AC592" s="762"/>
      <c r="AD592" s="762"/>
      <c r="AE592" s="762"/>
      <c r="AF592" s="762"/>
    </row>
    <row r="593" spans="1:32" ht="12.75" customHeight="1">
      <c r="A593" s="762"/>
      <c r="B593" s="762"/>
      <c r="C593" s="763"/>
      <c r="D593" s="763"/>
      <c r="E593" s="764"/>
      <c r="F593" s="763"/>
      <c r="G593" s="762"/>
      <c r="H593" s="762"/>
      <c r="I593" s="762"/>
      <c r="J593" s="762"/>
      <c r="K593" s="763"/>
      <c r="L593" s="763"/>
      <c r="M593" s="763"/>
      <c r="N593" s="763"/>
      <c r="O593" s="762"/>
      <c r="P593" s="762"/>
      <c r="Q593" s="762"/>
      <c r="R593" s="762"/>
      <c r="S593" s="762"/>
      <c r="T593" s="762"/>
      <c r="U593" s="762"/>
      <c r="V593" s="762"/>
      <c r="W593" s="762"/>
      <c r="X593" s="762"/>
      <c r="Y593" s="762"/>
      <c r="Z593" s="762"/>
      <c r="AA593" s="762"/>
      <c r="AB593" s="762"/>
      <c r="AC593" s="762"/>
      <c r="AD593" s="762"/>
      <c r="AE593" s="762"/>
      <c r="AF593" s="762"/>
    </row>
    <row r="594" spans="1:32" ht="12.75" customHeight="1">
      <c r="A594" s="762"/>
      <c r="B594" s="762"/>
      <c r="C594" s="763"/>
      <c r="D594" s="763"/>
      <c r="E594" s="764"/>
      <c r="F594" s="763"/>
      <c r="G594" s="762"/>
      <c r="H594" s="762"/>
      <c r="I594" s="762"/>
      <c r="J594" s="762"/>
      <c r="K594" s="763"/>
      <c r="L594" s="763"/>
      <c r="M594" s="763"/>
      <c r="N594" s="763"/>
      <c r="O594" s="762"/>
      <c r="P594" s="762"/>
      <c r="Q594" s="762"/>
      <c r="R594" s="762"/>
      <c r="S594" s="762"/>
      <c r="T594" s="762"/>
      <c r="U594" s="762"/>
      <c r="V594" s="762"/>
      <c r="W594" s="762"/>
      <c r="X594" s="762"/>
      <c r="Y594" s="762"/>
      <c r="Z594" s="762"/>
      <c r="AA594" s="762"/>
      <c r="AB594" s="762"/>
      <c r="AC594" s="762"/>
      <c r="AD594" s="762"/>
      <c r="AE594" s="762"/>
      <c r="AF594" s="762"/>
    </row>
    <row r="595" spans="1:32" ht="12.75" customHeight="1">
      <c r="A595" s="762"/>
      <c r="B595" s="762"/>
      <c r="C595" s="763"/>
      <c r="D595" s="763"/>
      <c r="E595" s="764"/>
      <c r="F595" s="763"/>
      <c r="G595" s="762"/>
      <c r="H595" s="762"/>
      <c r="I595" s="762"/>
      <c r="J595" s="762"/>
      <c r="K595" s="763"/>
      <c r="L595" s="763"/>
      <c r="M595" s="763"/>
      <c r="N595" s="763"/>
      <c r="O595" s="762"/>
      <c r="P595" s="762"/>
      <c r="Q595" s="762"/>
      <c r="R595" s="762"/>
      <c r="S595" s="762"/>
      <c r="T595" s="762"/>
      <c r="U595" s="762"/>
      <c r="V595" s="762"/>
      <c r="W595" s="762"/>
      <c r="X595" s="762"/>
      <c r="Y595" s="762"/>
      <c r="Z595" s="762"/>
      <c r="AA595" s="762"/>
      <c r="AB595" s="762"/>
      <c r="AC595" s="762"/>
      <c r="AD595" s="762"/>
      <c r="AE595" s="762"/>
      <c r="AF595" s="762"/>
    </row>
    <row r="596" spans="1:32" ht="12.75" customHeight="1">
      <c r="A596" s="762"/>
      <c r="B596" s="762"/>
      <c r="C596" s="763"/>
      <c r="D596" s="763"/>
      <c r="E596" s="764"/>
      <c r="F596" s="763"/>
      <c r="G596" s="762"/>
      <c r="H596" s="762"/>
      <c r="I596" s="762"/>
      <c r="J596" s="762"/>
      <c r="K596" s="763"/>
      <c r="L596" s="763"/>
      <c r="M596" s="763"/>
      <c r="N596" s="763"/>
      <c r="O596" s="762"/>
      <c r="P596" s="762"/>
      <c r="Q596" s="762"/>
      <c r="R596" s="762"/>
      <c r="S596" s="762"/>
      <c r="T596" s="762"/>
      <c r="U596" s="762"/>
      <c r="V596" s="762"/>
      <c r="W596" s="762"/>
      <c r="X596" s="762"/>
      <c r="Y596" s="762"/>
      <c r="Z596" s="762"/>
      <c r="AA596" s="762"/>
      <c r="AB596" s="762"/>
      <c r="AC596" s="762"/>
      <c r="AD596" s="762"/>
      <c r="AE596" s="762"/>
      <c r="AF596" s="762"/>
    </row>
    <row r="597" spans="1:32" ht="12.75" customHeight="1">
      <c r="A597" s="762"/>
      <c r="B597" s="762"/>
      <c r="C597" s="763"/>
      <c r="D597" s="763"/>
      <c r="E597" s="764"/>
      <c r="F597" s="763"/>
      <c r="G597" s="762"/>
      <c r="H597" s="762"/>
      <c r="I597" s="762"/>
      <c r="J597" s="762"/>
      <c r="K597" s="763"/>
      <c r="L597" s="763"/>
      <c r="M597" s="763"/>
      <c r="N597" s="763"/>
      <c r="O597" s="762"/>
      <c r="P597" s="762"/>
      <c r="Q597" s="762"/>
      <c r="R597" s="762"/>
      <c r="S597" s="762"/>
      <c r="T597" s="762"/>
      <c r="U597" s="762"/>
      <c r="V597" s="762"/>
      <c r="W597" s="762"/>
      <c r="X597" s="762"/>
      <c r="Y597" s="762"/>
      <c r="Z597" s="762"/>
      <c r="AA597" s="762"/>
      <c r="AB597" s="762"/>
      <c r="AC597" s="762"/>
      <c r="AD597" s="762"/>
      <c r="AE597" s="762"/>
      <c r="AF597" s="762"/>
    </row>
    <row r="598" spans="1:32" ht="12.75" customHeight="1">
      <c r="A598" s="762"/>
      <c r="B598" s="762"/>
      <c r="C598" s="763"/>
      <c r="D598" s="763"/>
      <c r="E598" s="764"/>
      <c r="F598" s="763"/>
      <c r="G598" s="762"/>
      <c r="H598" s="762"/>
      <c r="I598" s="762"/>
      <c r="J598" s="762"/>
      <c r="K598" s="763"/>
      <c r="L598" s="763"/>
      <c r="M598" s="763"/>
      <c r="N598" s="763"/>
      <c r="O598" s="762"/>
      <c r="P598" s="762"/>
      <c r="Q598" s="762"/>
      <c r="R598" s="762"/>
      <c r="S598" s="762"/>
      <c r="T598" s="762"/>
      <c r="U598" s="762"/>
      <c r="V598" s="762"/>
      <c r="W598" s="762"/>
      <c r="X598" s="762"/>
      <c r="Y598" s="762"/>
      <c r="Z598" s="762"/>
      <c r="AA598" s="762"/>
      <c r="AB598" s="762"/>
      <c r="AC598" s="762"/>
      <c r="AD598" s="762"/>
      <c r="AE598" s="762"/>
      <c r="AF598" s="762"/>
    </row>
    <row r="599" spans="1:32" ht="12.75" customHeight="1">
      <c r="A599" s="762"/>
      <c r="B599" s="762"/>
      <c r="C599" s="763"/>
      <c r="D599" s="763"/>
      <c r="E599" s="764"/>
      <c r="F599" s="763"/>
      <c r="G599" s="762"/>
      <c r="H599" s="762"/>
      <c r="I599" s="762"/>
      <c r="J599" s="762"/>
      <c r="K599" s="763"/>
      <c r="L599" s="763"/>
      <c r="M599" s="763"/>
      <c r="N599" s="763"/>
      <c r="O599" s="762"/>
      <c r="P599" s="762"/>
      <c r="Q599" s="762"/>
      <c r="R599" s="762"/>
      <c r="S599" s="762"/>
      <c r="T599" s="762"/>
      <c r="U599" s="762"/>
      <c r="V599" s="762"/>
      <c r="W599" s="762"/>
      <c r="X599" s="762"/>
      <c r="Y599" s="762"/>
      <c r="Z599" s="762"/>
      <c r="AA599" s="762"/>
      <c r="AB599" s="762"/>
      <c r="AC599" s="762"/>
      <c r="AD599" s="762"/>
      <c r="AE599" s="762"/>
      <c r="AF599" s="762"/>
    </row>
    <row r="600" spans="1:32" ht="12.75" customHeight="1">
      <c r="A600" s="762"/>
      <c r="B600" s="762"/>
      <c r="C600" s="763"/>
      <c r="D600" s="763"/>
      <c r="E600" s="764"/>
      <c r="F600" s="763"/>
      <c r="G600" s="762"/>
      <c r="H600" s="762"/>
      <c r="I600" s="762"/>
      <c r="J600" s="762"/>
      <c r="K600" s="763"/>
      <c r="L600" s="763"/>
      <c r="M600" s="763"/>
      <c r="N600" s="763"/>
      <c r="O600" s="762"/>
      <c r="P600" s="762"/>
      <c r="Q600" s="762"/>
      <c r="R600" s="762"/>
      <c r="S600" s="762"/>
      <c r="T600" s="762"/>
      <c r="U600" s="762"/>
      <c r="V600" s="762"/>
      <c r="W600" s="762"/>
      <c r="X600" s="762"/>
      <c r="Y600" s="762"/>
      <c r="Z600" s="762"/>
      <c r="AA600" s="762"/>
      <c r="AB600" s="762"/>
      <c r="AC600" s="762"/>
      <c r="AD600" s="762"/>
      <c r="AE600" s="762"/>
      <c r="AF600" s="762"/>
    </row>
    <row r="601" spans="1:32" ht="12.75" customHeight="1">
      <c r="A601" s="762"/>
      <c r="B601" s="762"/>
      <c r="C601" s="763"/>
      <c r="D601" s="763"/>
      <c r="E601" s="764"/>
      <c r="F601" s="763"/>
      <c r="G601" s="762"/>
      <c r="H601" s="762"/>
      <c r="I601" s="762"/>
      <c r="J601" s="762"/>
      <c r="K601" s="763"/>
      <c r="L601" s="763"/>
      <c r="M601" s="763"/>
      <c r="N601" s="763"/>
      <c r="O601" s="762"/>
      <c r="P601" s="762"/>
      <c r="Q601" s="762"/>
      <c r="R601" s="762"/>
      <c r="S601" s="762"/>
      <c r="T601" s="762"/>
      <c r="U601" s="762"/>
      <c r="V601" s="762"/>
      <c r="W601" s="762"/>
      <c r="X601" s="762"/>
      <c r="Y601" s="762"/>
      <c r="Z601" s="762"/>
      <c r="AA601" s="762"/>
      <c r="AB601" s="762"/>
      <c r="AC601" s="762"/>
      <c r="AD601" s="762"/>
      <c r="AE601" s="762"/>
      <c r="AF601" s="762"/>
    </row>
    <row r="602" spans="1:32" ht="12.75" customHeight="1">
      <c r="A602" s="762"/>
      <c r="B602" s="762"/>
      <c r="C602" s="763"/>
      <c r="D602" s="763"/>
      <c r="E602" s="764"/>
      <c r="F602" s="763"/>
      <c r="G602" s="762"/>
      <c r="H602" s="762"/>
      <c r="I602" s="762"/>
      <c r="J602" s="762"/>
      <c r="K602" s="763"/>
      <c r="L602" s="763"/>
      <c r="M602" s="763"/>
      <c r="N602" s="763"/>
      <c r="O602" s="762"/>
      <c r="P602" s="762"/>
      <c r="Q602" s="762"/>
      <c r="R602" s="762"/>
      <c r="S602" s="762"/>
      <c r="T602" s="762"/>
      <c r="U602" s="762"/>
      <c r="V602" s="762"/>
      <c r="W602" s="762"/>
      <c r="X602" s="762"/>
      <c r="Y602" s="762"/>
      <c r="Z602" s="762"/>
      <c r="AA602" s="762"/>
      <c r="AB602" s="762"/>
      <c r="AC602" s="762"/>
      <c r="AD602" s="762"/>
      <c r="AE602" s="762"/>
      <c r="AF602" s="762"/>
    </row>
    <row r="603" spans="1:32" ht="12.75" customHeight="1">
      <c r="A603" s="762"/>
      <c r="B603" s="762"/>
      <c r="C603" s="763"/>
      <c r="D603" s="763"/>
      <c r="E603" s="764"/>
      <c r="F603" s="763"/>
      <c r="G603" s="762"/>
      <c r="H603" s="762"/>
      <c r="I603" s="762"/>
      <c r="J603" s="762"/>
      <c r="K603" s="763"/>
      <c r="L603" s="763"/>
      <c r="M603" s="763"/>
      <c r="N603" s="763"/>
      <c r="O603" s="762"/>
      <c r="P603" s="762"/>
      <c r="Q603" s="762"/>
      <c r="R603" s="762"/>
      <c r="S603" s="762"/>
      <c r="T603" s="762"/>
      <c r="U603" s="762"/>
      <c r="V603" s="762"/>
      <c r="W603" s="762"/>
      <c r="X603" s="762"/>
      <c r="Y603" s="762"/>
      <c r="Z603" s="762"/>
      <c r="AA603" s="762"/>
      <c r="AB603" s="762"/>
      <c r="AC603" s="762"/>
      <c r="AD603" s="762"/>
      <c r="AE603" s="762"/>
      <c r="AF603" s="762"/>
    </row>
    <row r="604" spans="1:32" ht="12.75" customHeight="1">
      <c r="A604" s="762"/>
      <c r="B604" s="762"/>
      <c r="C604" s="763"/>
      <c r="D604" s="763"/>
      <c r="E604" s="764"/>
      <c r="F604" s="763"/>
      <c r="G604" s="762"/>
      <c r="H604" s="762"/>
      <c r="I604" s="762"/>
      <c r="J604" s="762"/>
      <c r="K604" s="763"/>
      <c r="L604" s="763"/>
      <c r="M604" s="763"/>
      <c r="N604" s="763"/>
      <c r="O604" s="762"/>
      <c r="P604" s="762"/>
      <c r="Q604" s="762"/>
      <c r="R604" s="762"/>
      <c r="S604" s="762"/>
      <c r="T604" s="762"/>
      <c r="U604" s="762"/>
      <c r="V604" s="762"/>
      <c r="W604" s="762"/>
      <c r="X604" s="762"/>
      <c r="Y604" s="762"/>
      <c r="Z604" s="762"/>
      <c r="AA604" s="762"/>
      <c r="AB604" s="762"/>
      <c r="AC604" s="762"/>
      <c r="AD604" s="762"/>
      <c r="AE604" s="762"/>
      <c r="AF604" s="762"/>
    </row>
    <row r="605" spans="1:32" ht="12.75" customHeight="1">
      <c r="A605" s="762"/>
      <c r="B605" s="762"/>
      <c r="C605" s="763"/>
      <c r="D605" s="763"/>
      <c r="E605" s="764"/>
      <c r="F605" s="763"/>
      <c r="G605" s="762"/>
      <c r="H605" s="762"/>
      <c r="I605" s="762"/>
      <c r="J605" s="762"/>
      <c r="K605" s="763"/>
      <c r="L605" s="763"/>
      <c r="M605" s="763"/>
      <c r="N605" s="763"/>
      <c r="O605" s="762"/>
      <c r="P605" s="762"/>
      <c r="Q605" s="762"/>
      <c r="R605" s="762"/>
      <c r="S605" s="762"/>
      <c r="T605" s="762"/>
      <c r="U605" s="762"/>
      <c r="V605" s="762"/>
      <c r="W605" s="762"/>
      <c r="X605" s="762"/>
      <c r="Y605" s="762"/>
      <c r="Z605" s="762"/>
      <c r="AA605" s="762"/>
      <c r="AB605" s="762"/>
      <c r="AC605" s="762"/>
      <c r="AD605" s="762"/>
      <c r="AE605" s="762"/>
      <c r="AF605" s="762"/>
    </row>
    <row r="606" spans="1:32" ht="12.75" customHeight="1">
      <c r="A606" s="762"/>
      <c r="B606" s="762"/>
      <c r="C606" s="763"/>
      <c r="D606" s="763"/>
      <c r="E606" s="764"/>
      <c r="F606" s="763"/>
      <c r="G606" s="762"/>
      <c r="H606" s="762"/>
      <c r="I606" s="762"/>
      <c r="J606" s="762"/>
      <c r="K606" s="763"/>
      <c r="L606" s="763"/>
      <c r="M606" s="763"/>
      <c r="N606" s="763"/>
      <c r="O606" s="762"/>
      <c r="P606" s="762"/>
      <c r="Q606" s="762"/>
      <c r="R606" s="762"/>
      <c r="S606" s="762"/>
      <c r="T606" s="762"/>
      <c r="U606" s="762"/>
      <c r="V606" s="762"/>
      <c r="W606" s="762"/>
      <c r="X606" s="762"/>
      <c r="Y606" s="762"/>
      <c r="Z606" s="762"/>
      <c r="AA606" s="762"/>
      <c r="AB606" s="762"/>
      <c r="AC606" s="762"/>
      <c r="AD606" s="762"/>
      <c r="AE606" s="762"/>
      <c r="AF606" s="762"/>
    </row>
    <row r="607" spans="1:32" ht="12.75" customHeight="1">
      <c r="A607" s="762"/>
      <c r="B607" s="762"/>
      <c r="C607" s="763"/>
      <c r="D607" s="763"/>
      <c r="E607" s="764"/>
      <c r="F607" s="763"/>
      <c r="G607" s="762"/>
      <c r="H607" s="762"/>
      <c r="I607" s="762"/>
      <c r="J607" s="762"/>
      <c r="K607" s="763"/>
      <c r="L607" s="763"/>
      <c r="M607" s="763"/>
      <c r="N607" s="763"/>
      <c r="O607" s="762"/>
      <c r="P607" s="762"/>
      <c r="Q607" s="762"/>
      <c r="R607" s="762"/>
      <c r="S607" s="762"/>
      <c r="T607" s="762"/>
      <c r="U607" s="762"/>
      <c r="V607" s="762"/>
      <c r="W607" s="762"/>
      <c r="X607" s="762"/>
      <c r="Y607" s="762"/>
      <c r="Z607" s="762"/>
      <c r="AA607" s="762"/>
      <c r="AB607" s="762"/>
      <c r="AC607" s="762"/>
      <c r="AD607" s="762"/>
      <c r="AE607" s="762"/>
      <c r="AF607" s="762"/>
    </row>
    <row r="608" spans="1:32" ht="12.75" customHeight="1">
      <c r="A608" s="762"/>
      <c r="B608" s="762"/>
      <c r="C608" s="763"/>
      <c r="D608" s="763"/>
      <c r="E608" s="764"/>
      <c r="F608" s="763"/>
      <c r="G608" s="762"/>
      <c r="H608" s="762"/>
      <c r="I608" s="762"/>
      <c r="J608" s="762"/>
      <c r="K608" s="763"/>
      <c r="L608" s="763"/>
      <c r="M608" s="763"/>
      <c r="N608" s="763"/>
      <c r="O608" s="762"/>
      <c r="P608" s="762"/>
      <c r="Q608" s="762"/>
      <c r="R608" s="762"/>
      <c r="S608" s="762"/>
      <c r="T608" s="762"/>
      <c r="U608" s="762"/>
      <c r="V608" s="762"/>
      <c r="W608" s="762"/>
      <c r="X608" s="762"/>
      <c r="Y608" s="762"/>
      <c r="Z608" s="762"/>
      <c r="AA608" s="762"/>
      <c r="AB608" s="762"/>
      <c r="AC608" s="762"/>
      <c r="AD608" s="762"/>
      <c r="AE608" s="762"/>
      <c r="AF608" s="762"/>
    </row>
    <row r="609" spans="1:32" ht="12.75" customHeight="1">
      <c r="A609" s="762"/>
      <c r="B609" s="762"/>
      <c r="C609" s="763"/>
      <c r="D609" s="763"/>
      <c r="E609" s="764"/>
      <c r="F609" s="763"/>
      <c r="G609" s="762"/>
      <c r="H609" s="762"/>
      <c r="I609" s="762"/>
      <c r="J609" s="762"/>
      <c r="K609" s="763"/>
      <c r="L609" s="763"/>
      <c r="M609" s="763"/>
      <c r="N609" s="763"/>
      <c r="O609" s="762"/>
      <c r="P609" s="762"/>
      <c r="Q609" s="762"/>
      <c r="R609" s="762"/>
      <c r="S609" s="762"/>
      <c r="T609" s="762"/>
      <c r="U609" s="762"/>
      <c r="V609" s="762"/>
      <c r="W609" s="762"/>
      <c r="X609" s="762"/>
      <c r="Y609" s="762"/>
      <c r="Z609" s="762"/>
      <c r="AA609" s="762"/>
      <c r="AB609" s="762"/>
      <c r="AC609" s="762"/>
      <c r="AD609" s="762"/>
      <c r="AE609" s="762"/>
      <c r="AF609" s="762"/>
    </row>
    <row r="610" spans="1:32" ht="12.75" customHeight="1">
      <c r="A610" s="762"/>
      <c r="B610" s="762"/>
      <c r="C610" s="763"/>
      <c r="D610" s="763"/>
      <c r="E610" s="764"/>
      <c r="F610" s="763"/>
      <c r="G610" s="762"/>
      <c r="H610" s="762"/>
      <c r="I610" s="762"/>
      <c r="J610" s="762"/>
      <c r="K610" s="763"/>
      <c r="L610" s="763"/>
      <c r="M610" s="763"/>
      <c r="N610" s="763"/>
      <c r="O610" s="762"/>
      <c r="P610" s="762"/>
      <c r="Q610" s="762"/>
      <c r="R610" s="762"/>
      <c r="S610" s="762"/>
      <c r="T610" s="762"/>
      <c r="U610" s="762"/>
      <c r="V610" s="762"/>
      <c r="W610" s="762"/>
      <c r="X610" s="762"/>
      <c r="Y610" s="762"/>
      <c r="Z610" s="762"/>
      <c r="AA610" s="762"/>
      <c r="AB610" s="762"/>
      <c r="AC610" s="762"/>
      <c r="AD610" s="762"/>
      <c r="AE610" s="762"/>
      <c r="AF610" s="762"/>
    </row>
    <row r="611" spans="1:32" ht="12.75" customHeight="1">
      <c r="A611" s="762"/>
      <c r="B611" s="762"/>
      <c r="C611" s="763"/>
      <c r="D611" s="763"/>
      <c r="E611" s="764"/>
      <c r="F611" s="763"/>
      <c r="G611" s="762"/>
      <c r="H611" s="762"/>
      <c r="I611" s="762"/>
      <c r="J611" s="762"/>
      <c r="K611" s="763"/>
      <c r="L611" s="763"/>
      <c r="M611" s="763"/>
      <c r="N611" s="763"/>
      <c r="O611" s="762"/>
      <c r="P611" s="762"/>
      <c r="Q611" s="762"/>
      <c r="R611" s="762"/>
      <c r="S611" s="762"/>
      <c r="T611" s="762"/>
      <c r="U611" s="762"/>
      <c r="V611" s="762"/>
      <c r="W611" s="762"/>
      <c r="X611" s="762"/>
      <c r="Y611" s="762"/>
      <c r="Z611" s="762"/>
      <c r="AA611" s="762"/>
      <c r="AB611" s="762"/>
      <c r="AC611" s="762"/>
      <c r="AD611" s="762"/>
      <c r="AE611" s="762"/>
      <c r="AF611" s="762"/>
    </row>
    <row r="612" spans="1:32" ht="12.75" customHeight="1">
      <c r="A612" s="762"/>
      <c r="B612" s="762"/>
      <c r="C612" s="763"/>
      <c r="D612" s="763"/>
      <c r="E612" s="764"/>
      <c r="F612" s="763"/>
      <c r="G612" s="762"/>
      <c r="H612" s="762"/>
      <c r="I612" s="762"/>
      <c r="J612" s="762"/>
      <c r="K612" s="763"/>
      <c r="L612" s="763"/>
      <c r="M612" s="763"/>
      <c r="N612" s="763"/>
      <c r="O612" s="762"/>
      <c r="P612" s="762"/>
      <c r="Q612" s="762"/>
      <c r="R612" s="762"/>
      <c r="S612" s="762"/>
      <c r="T612" s="762"/>
      <c r="U612" s="762"/>
      <c r="V612" s="762"/>
      <c r="W612" s="762"/>
      <c r="X612" s="762"/>
      <c r="Y612" s="762"/>
      <c r="Z612" s="762"/>
      <c r="AA612" s="762"/>
      <c r="AB612" s="762"/>
      <c r="AC612" s="762"/>
      <c r="AD612" s="762"/>
      <c r="AE612" s="762"/>
      <c r="AF612" s="762"/>
    </row>
    <row r="613" spans="1:32" ht="12.75" customHeight="1">
      <c r="A613" s="762"/>
      <c r="B613" s="762"/>
      <c r="C613" s="763"/>
      <c r="D613" s="763"/>
      <c r="E613" s="764"/>
      <c r="F613" s="763"/>
      <c r="G613" s="762"/>
      <c r="H613" s="762"/>
      <c r="I613" s="762"/>
      <c r="J613" s="762"/>
      <c r="K613" s="763"/>
      <c r="L613" s="763"/>
      <c r="M613" s="763"/>
      <c r="N613" s="763"/>
      <c r="O613" s="762"/>
      <c r="P613" s="762"/>
      <c r="Q613" s="762"/>
      <c r="R613" s="762"/>
      <c r="S613" s="762"/>
      <c r="T613" s="762"/>
      <c r="U613" s="762"/>
      <c r="V613" s="762"/>
      <c r="W613" s="762"/>
      <c r="X613" s="762"/>
      <c r="Y613" s="762"/>
      <c r="Z613" s="762"/>
      <c r="AA613" s="762"/>
      <c r="AB613" s="762"/>
      <c r="AC613" s="762"/>
      <c r="AD613" s="762"/>
      <c r="AE613" s="762"/>
      <c r="AF613" s="762"/>
    </row>
    <row r="614" spans="1:32" ht="12.75" customHeight="1">
      <c r="A614" s="762"/>
      <c r="B614" s="762"/>
      <c r="C614" s="763"/>
      <c r="D614" s="763"/>
      <c r="E614" s="764"/>
      <c r="F614" s="763"/>
      <c r="G614" s="762"/>
      <c r="H614" s="762"/>
      <c r="I614" s="762"/>
      <c r="J614" s="762"/>
      <c r="K614" s="763"/>
      <c r="L614" s="763"/>
      <c r="M614" s="763"/>
      <c r="N614" s="763"/>
      <c r="O614" s="762"/>
      <c r="P614" s="762"/>
      <c r="Q614" s="762"/>
      <c r="R614" s="762"/>
      <c r="S614" s="762"/>
      <c r="T614" s="762"/>
      <c r="U614" s="762"/>
      <c r="V614" s="762"/>
      <c r="W614" s="762"/>
      <c r="X614" s="762"/>
      <c r="Y614" s="762"/>
      <c r="Z614" s="762"/>
      <c r="AA614" s="762"/>
      <c r="AB614" s="762"/>
      <c r="AC614" s="762"/>
      <c r="AD614" s="762"/>
      <c r="AE614" s="762"/>
      <c r="AF614" s="762"/>
    </row>
    <row r="615" spans="1:32" ht="12.75" customHeight="1">
      <c r="A615" s="762"/>
      <c r="B615" s="762"/>
      <c r="C615" s="763"/>
      <c r="D615" s="763"/>
      <c r="E615" s="764"/>
      <c r="F615" s="763"/>
      <c r="G615" s="762"/>
      <c r="H615" s="762"/>
      <c r="I615" s="762"/>
      <c r="J615" s="762"/>
      <c r="K615" s="763"/>
      <c r="L615" s="763"/>
      <c r="M615" s="763"/>
      <c r="N615" s="763"/>
      <c r="O615" s="762"/>
      <c r="P615" s="762"/>
      <c r="Q615" s="762"/>
      <c r="R615" s="762"/>
      <c r="S615" s="762"/>
      <c r="T615" s="762"/>
      <c r="U615" s="762"/>
      <c r="V615" s="762"/>
      <c r="W615" s="762"/>
      <c r="X615" s="762"/>
      <c r="Y615" s="762"/>
      <c r="Z615" s="762"/>
      <c r="AA615" s="762"/>
      <c r="AB615" s="762"/>
      <c r="AC615" s="762"/>
      <c r="AD615" s="762"/>
      <c r="AE615" s="762"/>
      <c r="AF615" s="762"/>
    </row>
    <row r="616" spans="1:32" ht="12.75" customHeight="1">
      <c r="A616" s="762"/>
      <c r="B616" s="762"/>
      <c r="C616" s="763"/>
      <c r="D616" s="763"/>
      <c r="E616" s="764"/>
      <c r="F616" s="763"/>
      <c r="G616" s="762"/>
      <c r="H616" s="762"/>
      <c r="I616" s="762"/>
      <c r="J616" s="762"/>
      <c r="K616" s="763"/>
      <c r="L616" s="763"/>
      <c r="M616" s="763"/>
      <c r="N616" s="763"/>
      <c r="O616" s="762"/>
      <c r="P616" s="762"/>
      <c r="Q616" s="762"/>
      <c r="R616" s="762"/>
      <c r="S616" s="762"/>
      <c r="T616" s="762"/>
      <c r="U616" s="762"/>
      <c r="V616" s="762"/>
      <c r="W616" s="762"/>
      <c r="X616" s="762"/>
      <c r="Y616" s="762"/>
      <c r="Z616" s="762"/>
      <c r="AA616" s="762"/>
      <c r="AB616" s="762"/>
      <c r="AC616" s="762"/>
      <c r="AD616" s="762"/>
      <c r="AE616" s="762"/>
      <c r="AF616" s="762"/>
    </row>
    <row r="617" spans="1:32" ht="12.75" customHeight="1">
      <c r="A617" s="762"/>
      <c r="B617" s="762"/>
      <c r="C617" s="763"/>
      <c r="D617" s="763"/>
      <c r="E617" s="764"/>
      <c r="F617" s="763"/>
      <c r="G617" s="762"/>
      <c r="H617" s="762"/>
      <c r="I617" s="762"/>
      <c r="J617" s="762"/>
      <c r="K617" s="763"/>
      <c r="L617" s="763"/>
      <c r="M617" s="763"/>
      <c r="N617" s="763"/>
      <c r="O617" s="762"/>
      <c r="P617" s="762"/>
      <c r="Q617" s="762"/>
      <c r="R617" s="762"/>
      <c r="S617" s="762"/>
      <c r="T617" s="762"/>
      <c r="U617" s="762"/>
      <c r="V617" s="762"/>
      <c r="W617" s="762"/>
      <c r="X617" s="762"/>
      <c r="Y617" s="762"/>
      <c r="Z617" s="762"/>
      <c r="AA617" s="762"/>
      <c r="AB617" s="762"/>
      <c r="AC617" s="762"/>
      <c r="AD617" s="762"/>
      <c r="AE617" s="762"/>
      <c r="AF617" s="762"/>
    </row>
    <row r="618" spans="1:32" ht="12.75" customHeight="1">
      <c r="A618" s="762"/>
      <c r="B618" s="762"/>
      <c r="C618" s="763"/>
      <c r="D618" s="763"/>
      <c r="E618" s="764"/>
      <c r="F618" s="763"/>
      <c r="G618" s="762"/>
      <c r="H618" s="762"/>
      <c r="I618" s="762"/>
      <c r="J618" s="762"/>
      <c r="K618" s="763"/>
      <c r="L618" s="763"/>
      <c r="M618" s="763"/>
      <c r="N618" s="763"/>
      <c r="O618" s="762"/>
      <c r="P618" s="762"/>
      <c r="Q618" s="762"/>
      <c r="R618" s="762"/>
      <c r="S618" s="762"/>
      <c r="T618" s="762"/>
      <c r="U618" s="762"/>
      <c r="V618" s="762"/>
      <c r="W618" s="762"/>
      <c r="X618" s="762"/>
      <c r="Y618" s="762"/>
      <c r="Z618" s="762"/>
      <c r="AA618" s="762"/>
      <c r="AB618" s="762"/>
      <c r="AC618" s="762"/>
      <c r="AD618" s="762"/>
      <c r="AE618" s="762"/>
      <c r="AF618" s="762"/>
    </row>
    <row r="619" spans="1:32" ht="12.75" customHeight="1">
      <c r="A619" s="762"/>
      <c r="B619" s="762"/>
      <c r="C619" s="763"/>
      <c r="D619" s="763"/>
      <c r="E619" s="764"/>
      <c r="F619" s="763"/>
      <c r="G619" s="762"/>
      <c r="H619" s="762"/>
      <c r="I619" s="762"/>
      <c r="J619" s="762"/>
      <c r="K619" s="763"/>
      <c r="L619" s="763"/>
      <c r="M619" s="763"/>
      <c r="N619" s="763"/>
      <c r="O619" s="762"/>
      <c r="P619" s="762"/>
      <c r="Q619" s="762"/>
      <c r="R619" s="762"/>
      <c r="S619" s="762"/>
      <c r="T619" s="762"/>
      <c r="U619" s="762"/>
      <c r="V619" s="762"/>
      <c r="W619" s="762"/>
      <c r="X619" s="762"/>
      <c r="Y619" s="762"/>
      <c r="Z619" s="762"/>
      <c r="AA619" s="762"/>
      <c r="AB619" s="762"/>
      <c r="AC619" s="762"/>
      <c r="AD619" s="762"/>
      <c r="AE619" s="762"/>
      <c r="AF619" s="762"/>
    </row>
    <row r="620" spans="1:32" ht="12.75" customHeight="1">
      <c r="A620" s="762"/>
      <c r="B620" s="762"/>
      <c r="C620" s="763"/>
      <c r="D620" s="763"/>
      <c r="E620" s="764"/>
      <c r="F620" s="763"/>
      <c r="G620" s="762"/>
      <c r="H620" s="762"/>
      <c r="I620" s="762"/>
      <c r="J620" s="762"/>
      <c r="K620" s="763"/>
      <c r="L620" s="763"/>
      <c r="M620" s="763"/>
      <c r="N620" s="763"/>
      <c r="O620" s="762"/>
      <c r="P620" s="762"/>
      <c r="Q620" s="762"/>
      <c r="R620" s="762"/>
      <c r="S620" s="762"/>
      <c r="T620" s="762"/>
      <c r="U620" s="762"/>
      <c r="V620" s="762"/>
      <c r="W620" s="762"/>
      <c r="X620" s="762"/>
      <c r="Y620" s="762"/>
      <c r="Z620" s="762"/>
      <c r="AA620" s="762"/>
      <c r="AB620" s="762"/>
      <c r="AC620" s="762"/>
      <c r="AD620" s="762"/>
      <c r="AE620" s="762"/>
      <c r="AF620" s="762"/>
    </row>
    <row r="621" spans="1:32" ht="12.75" customHeight="1">
      <c r="A621" s="762"/>
      <c r="B621" s="762"/>
      <c r="C621" s="763"/>
      <c r="D621" s="763"/>
      <c r="E621" s="764"/>
      <c r="F621" s="763"/>
      <c r="G621" s="762"/>
      <c r="H621" s="762"/>
      <c r="I621" s="762"/>
      <c r="J621" s="762"/>
      <c r="K621" s="763"/>
      <c r="L621" s="763"/>
      <c r="M621" s="763"/>
      <c r="N621" s="763"/>
      <c r="O621" s="762"/>
      <c r="P621" s="762"/>
      <c r="Q621" s="762"/>
      <c r="R621" s="762"/>
      <c r="S621" s="762"/>
      <c r="T621" s="762"/>
      <c r="U621" s="762"/>
      <c r="V621" s="762"/>
      <c r="W621" s="762"/>
      <c r="X621" s="762"/>
      <c r="Y621" s="762"/>
      <c r="Z621" s="762"/>
      <c r="AA621" s="762"/>
      <c r="AB621" s="762"/>
      <c r="AC621" s="762"/>
      <c r="AD621" s="762"/>
      <c r="AE621" s="762"/>
      <c r="AF621" s="762"/>
    </row>
    <row r="622" spans="1:32" ht="12.75" customHeight="1">
      <c r="A622" s="762"/>
      <c r="B622" s="762"/>
      <c r="C622" s="763"/>
      <c r="D622" s="763"/>
      <c r="E622" s="764"/>
      <c r="F622" s="763"/>
      <c r="G622" s="762"/>
      <c r="H622" s="762"/>
      <c r="I622" s="762"/>
      <c r="J622" s="762"/>
      <c r="K622" s="763"/>
      <c r="L622" s="763"/>
      <c r="M622" s="763"/>
      <c r="N622" s="763"/>
      <c r="O622" s="762"/>
      <c r="P622" s="762"/>
      <c r="Q622" s="762"/>
      <c r="R622" s="762"/>
      <c r="S622" s="762"/>
      <c r="T622" s="762"/>
      <c r="U622" s="762"/>
      <c r="V622" s="762"/>
      <c r="W622" s="762"/>
      <c r="X622" s="762"/>
      <c r="Y622" s="762"/>
      <c r="Z622" s="762"/>
      <c r="AA622" s="762"/>
      <c r="AB622" s="762"/>
      <c r="AC622" s="762"/>
      <c r="AD622" s="762"/>
      <c r="AE622" s="762"/>
      <c r="AF622" s="762"/>
    </row>
    <row r="623" spans="1:32" ht="12.75" customHeight="1">
      <c r="A623" s="762"/>
      <c r="B623" s="762"/>
      <c r="C623" s="763"/>
      <c r="D623" s="763"/>
      <c r="E623" s="764"/>
      <c r="F623" s="763"/>
      <c r="G623" s="762"/>
      <c r="H623" s="762"/>
      <c r="I623" s="762"/>
      <c r="J623" s="762"/>
      <c r="K623" s="763"/>
      <c r="L623" s="763"/>
      <c r="M623" s="763"/>
      <c r="N623" s="763"/>
      <c r="O623" s="762"/>
      <c r="P623" s="762"/>
      <c r="Q623" s="762"/>
      <c r="R623" s="762"/>
      <c r="S623" s="762"/>
      <c r="T623" s="762"/>
      <c r="U623" s="762"/>
      <c r="V623" s="762"/>
      <c r="W623" s="762"/>
      <c r="X623" s="762"/>
      <c r="Y623" s="762"/>
      <c r="Z623" s="762"/>
      <c r="AA623" s="762"/>
      <c r="AB623" s="762"/>
      <c r="AC623" s="762"/>
      <c r="AD623" s="762"/>
      <c r="AE623" s="762"/>
      <c r="AF623" s="762"/>
    </row>
    <row r="624" spans="1:32" ht="12.75" customHeight="1">
      <c r="A624" s="762"/>
      <c r="B624" s="762"/>
      <c r="C624" s="763"/>
      <c r="D624" s="763"/>
      <c r="E624" s="764"/>
      <c r="F624" s="763"/>
      <c r="G624" s="762"/>
      <c r="H624" s="762"/>
      <c r="I624" s="762"/>
      <c r="J624" s="762"/>
      <c r="K624" s="763"/>
      <c r="L624" s="763"/>
      <c r="M624" s="763"/>
      <c r="N624" s="763"/>
      <c r="O624" s="762"/>
      <c r="P624" s="762"/>
      <c r="Q624" s="762"/>
      <c r="R624" s="762"/>
      <c r="S624" s="762"/>
      <c r="T624" s="762"/>
      <c r="U624" s="762"/>
      <c r="V624" s="762"/>
      <c r="W624" s="762"/>
      <c r="X624" s="762"/>
      <c r="Y624" s="762"/>
      <c r="Z624" s="762"/>
      <c r="AA624" s="762"/>
      <c r="AB624" s="762"/>
      <c r="AC624" s="762"/>
      <c r="AD624" s="762"/>
      <c r="AE624" s="762"/>
      <c r="AF624" s="762"/>
    </row>
    <row r="625" spans="1:32" ht="12.75" customHeight="1">
      <c r="A625" s="762"/>
      <c r="B625" s="762"/>
      <c r="C625" s="763"/>
      <c r="D625" s="763"/>
      <c r="E625" s="764"/>
      <c r="F625" s="763"/>
      <c r="G625" s="762"/>
      <c r="H625" s="762"/>
      <c r="I625" s="762"/>
      <c r="J625" s="762"/>
      <c r="K625" s="763"/>
      <c r="L625" s="763"/>
      <c r="M625" s="763"/>
      <c r="N625" s="763"/>
      <c r="O625" s="762"/>
      <c r="P625" s="762"/>
      <c r="Q625" s="762"/>
      <c r="R625" s="762"/>
      <c r="S625" s="762"/>
      <c r="T625" s="762"/>
      <c r="U625" s="762"/>
      <c r="V625" s="762"/>
      <c r="W625" s="762"/>
      <c r="X625" s="762"/>
      <c r="Y625" s="762"/>
      <c r="Z625" s="762"/>
      <c r="AA625" s="762"/>
      <c r="AB625" s="762"/>
      <c r="AC625" s="762"/>
      <c r="AD625" s="762"/>
      <c r="AE625" s="762"/>
      <c r="AF625" s="762"/>
    </row>
    <row r="626" spans="1:32" ht="12.75" customHeight="1">
      <c r="A626" s="762"/>
      <c r="B626" s="762"/>
      <c r="C626" s="763"/>
      <c r="D626" s="763"/>
      <c r="E626" s="764"/>
      <c r="F626" s="763"/>
      <c r="G626" s="762"/>
      <c r="H626" s="762"/>
      <c r="I626" s="762"/>
      <c r="J626" s="762"/>
      <c r="K626" s="763"/>
      <c r="L626" s="763"/>
      <c r="M626" s="763"/>
      <c r="N626" s="763"/>
      <c r="O626" s="762"/>
      <c r="P626" s="762"/>
      <c r="Q626" s="762"/>
      <c r="R626" s="762"/>
      <c r="S626" s="762"/>
      <c r="T626" s="762"/>
      <c r="U626" s="762"/>
      <c r="V626" s="762"/>
      <c r="W626" s="762"/>
      <c r="X626" s="762"/>
      <c r="Y626" s="762"/>
      <c r="Z626" s="762"/>
      <c r="AA626" s="762"/>
      <c r="AB626" s="762"/>
      <c r="AC626" s="762"/>
      <c r="AD626" s="762"/>
      <c r="AE626" s="762"/>
      <c r="AF626" s="762"/>
    </row>
    <row r="627" spans="1:32" ht="12.75" customHeight="1">
      <c r="A627" s="762"/>
      <c r="B627" s="762"/>
      <c r="C627" s="763"/>
      <c r="D627" s="763"/>
      <c r="E627" s="764"/>
      <c r="F627" s="763"/>
      <c r="G627" s="762"/>
      <c r="H627" s="762"/>
      <c r="I627" s="762"/>
      <c r="J627" s="762"/>
      <c r="K627" s="763"/>
      <c r="L627" s="763"/>
      <c r="M627" s="763"/>
      <c r="N627" s="763"/>
      <c r="O627" s="762"/>
      <c r="P627" s="762"/>
      <c r="Q627" s="762"/>
      <c r="R627" s="762"/>
      <c r="S627" s="762"/>
      <c r="T627" s="762"/>
      <c r="U627" s="762"/>
      <c r="V627" s="762"/>
      <c r="W627" s="762"/>
      <c r="X627" s="762"/>
      <c r="Y627" s="762"/>
      <c r="Z627" s="762"/>
      <c r="AA627" s="762"/>
      <c r="AB627" s="762"/>
      <c r="AC627" s="762"/>
      <c r="AD627" s="762"/>
      <c r="AE627" s="762"/>
      <c r="AF627" s="762"/>
    </row>
    <row r="628" spans="1:32" ht="12.75" customHeight="1">
      <c r="A628" s="762"/>
      <c r="B628" s="762"/>
      <c r="C628" s="763"/>
      <c r="D628" s="763"/>
      <c r="E628" s="764"/>
      <c r="F628" s="763"/>
      <c r="G628" s="762"/>
      <c r="H628" s="762"/>
      <c r="I628" s="762"/>
      <c r="J628" s="762"/>
      <c r="K628" s="763"/>
      <c r="L628" s="763"/>
      <c r="M628" s="763"/>
      <c r="N628" s="763"/>
      <c r="O628" s="762"/>
      <c r="P628" s="762"/>
      <c r="Q628" s="762"/>
      <c r="R628" s="762"/>
      <c r="S628" s="762"/>
      <c r="T628" s="762"/>
      <c r="U628" s="762"/>
      <c r="V628" s="762"/>
      <c r="W628" s="762"/>
      <c r="X628" s="762"/>
      <c r="Y628" s="762"/>
      <c r="Z628" s="762"/>
      <c r="AA628" s="762"/>
      <c r="AB628" s="762"/>
      <c r="AC628" s="762"/>
      <c r="AD628" s="762"/>
      <c r="AE628" s="762"/>
      <c r="AF628" s="762"/>
    </row>
    <row r="629" spans="1:32" ht="12.75" customHeight="1">
      <c r="A629" s="762"/>
      <c r="B629" s="762"/>
      <c r="C629" s="763"/>
      <c r="D629" s="763"/>
      <c r="E629" s="764"/>
      <c r="F629" s="763"/>
      <c r="G629" s="762"/>
      <c r="H629" s="762"/>
      <c r="I629" s="762"/>
      <c r="J629" s="762"/>
      <c r="K629" s="763"/>
      <c r="L629" s="763"/>
      <c r="M629" s="763"/>
      <c r="N629" s="763"/>
      <c r="O629" s="762"/>
      <c r="P629" s="762"/>
      <c r="Q629" s="762"/>
      <c r="R629" s="762"/>
      <c r="S629" s="762"/>
      <c r="T629" s="762"/>
      <c r="U629" s="762"/>
      <c r="V629" s="762"/>
      <c r="W629" s="762"/>
      <c r="X629" s="762"/>
      <c r="Y629" s="762"/>
      <c r="Z629" s="762"/>
      <c r="AA629" s="762"/>
      <c r="AB629" s="762"/>
      <c r="AC629" s="762"/>
      <c r="AD629" s="762"/>
      <c r="AE629" s="762"/>
      <c r="AF629" s="762"/>
    </row>
    <row r="630" spans="1:32" ht="12.75" customHeight="1">
      <c r="A630" s="762"/>
      <c r="B630" s="762"/>
      <c r="C630" s="763"/>
      <c r="D630" s="763"/>
      <c r="E630" s="764"/>
      <c r="F630" s="763"/>
      <c r="G630" s="762"/>
      <c r="H630" s="762"/>
      <c r="I630" s="762"/>
      <c r="J630" s="762"/>
      <c r="K630" s="763"/>
      <c r="L630" s="763"/>
      <c r="M630" s="763"/>
      <c r="N630" s="763"/>
      <c r="O630" s="762"/>
      <c r="P630" s="762"/>
      <c r="Q630" s="762"/>
      <c r="R630" s="762"/>
      <c r="S630" s="762"/>
      <c r="T630" s="762"/>
      <c r="U630" s="762"/>
      <c r="V630" s="762"/>
      <c r="W630" s="762"/>
      <c r="X630" s="762"/>
      <c r="Y630" s="762"/>
      <c r="Z630" s="762"/>
      <c r="AA630" s="762"/>
      <c r="AB630" s="762"/>
      <c r="AC630" s="762"/>
      <c r="AD630" s="762"/>
      <c r="AE630" s="762"/>
      <c r="AF630" s="762"/>
    </row>
    <row r="631" spans="1:32" ht="12.75" customHeight="1">
      <c r="A631" s="762"/>
      <c r="B631" s="762"/>
      <c r="C631" s="763"/>
      <c r="D631" s="763"/>
      <c r="E631" s="764"/>
      <c r="F631" s="763"/>
      <c r="G631" s="762"/>
      <c r="H631" s="762"/>
      <c r="I631" s="762"/>
      <c r="J631" s="762"/>
      <c r="K631" s="763"/>
      <c r="L631" s="763"/>
      <c r="M631" s="763"/>
      <c r="N631" s="763"/>
      <c r="O631" s="762"/>
      <c r="P631" s="762"/>
      <c r="Q631" s="762"/>
      <c r="R631" s="762"/>
      <c r="S631" s="762"/>
      <c r="T631" s="762"/>
      <c r="U631" s="762"/>
      <c r="V631" s="762"/>
      <c r="W631" s="762"/>
      <c r="X631" s="762"/>
      <c r="Y631" s="762"/>
      <c r="Z631" s="762"/>
      <c r="AA631" s="762"/>
      <c r="AB631" s="762"/>
      <c r="AC631" s="762"/>
      <c r="AD631" s="762"/>
      <c r="AE631" s="762"/>
      <c r="AF631" s="762"/>
    </row>
    <row r="632" spans="1:32" ht="12.75" customHeight="1">
      <c r="A632" s="762"/>
      <c r="B632" s="762"/>
      <c r="C632" s="763"/>
      <c r="D632" s="763"/>
      <c r="E632" s="764"/>
      <c r="F632" s="763"/>
      <c r="G632" s="762"/>
      <c r="H632" s="762"/>
      <c r="I632" s="762"/>
      <c r="J632" s="762"/>
      <c r="K632" s="763"/>
      <c r="L632" s="763"/>
      <c r="M632" s="763"/>
      <c r="N632" s="763"/>
      <c r="O632" s="762"/>
      <c r="P632" s="762"/>
      <c r="Q632" s="762"/>
      <c r="R632" s="762"/>
      <c r="S632" s="762"/>
      <c r="T632" s="762"/>
      <c r="U632" s="762"/>
      <c r="V632" s="762"/>
      <c r="W632" s="762"/>
      <c r="X632" s="762"/>
      <c r="Y632" s="762"/>
      <c r="Z632" s="762"/>
      <c r="AA632" s="762"/>
      <c r="AB632" s="762"/>
      <c r="AC632" s="762"/>
      <c r="AD632" s="762"/>
      <c r="AE632" s="762"/>
      <c r="AF632" s="762"/>
    </row>
    <row r="633" spans="1:32" ht="12.75" customHeight="1">
      <c r="A633" s="762"/>
      <c r="B633" s="762"/>
      <c r="C633" s="763"/>
      <c r="D633" s="763"/>
      <c r="E633" s="764"/>
      <c r="F633" s="763"/>
      <c r="G633" s="762"/>
      <c r="H633" s="762"/>
      <c r="I633" s="762"/>
      <c r="J633" s="762"/>
      <c r="K633" s="763"/>
      <c r="L633" s="763"/>
      <c r="M633" s="763"/>
      <c r="N633" s="763"/>
      <c r="O633" s="762"/>
      <c r="P633" s="762"/>
      <c r="Q633" s="762"/>
      <c r="R633" s="762"/>
      <c r="S633" s="762"/>
      <c r="T633" s="762"/>
      <c r="U633" s="762"/>
      <c r="V633" s="762"/>
      <c r="W633" s="762"/>
      <c r="X633" s="762"/>
      <c r="Y633" s="762"/>
      <c r="Z633" s="762"/>
      <c r="AA633" s="762"/>
      <c r="AB633" s="762"/>
      <c r="AC633" s="762"/>
      <c r="AD633" s="762"/>
      <c r="AE633" s="762"/>
      <c r="AF633" s="762"/>
    </row>
    <row r="634" spans="1:32" ht="12.75" customHeight="1">
      <c r="A634" s="762"/>
      <c r="B634" s="762"/>
      <c r="C634" s="763"/>
      <c r="D634" s="763"/>
      <c r="E634" s="764"/>
      <c r="F634" s="763"/>
      <c r="G634" s="762"/>
      <c r="H634" s="762"/>
      <c r="I634" s="762"/>
      <c r="J634" s="762"/>
      <c r="K634" s="763"/>
      <c r="L634" s="763"/>
      <c r="M634" s="763"/>
      <c r="N634" s="763"/>
      <c r="O634" s="762"/>
      <c r="P634" s="762"/>
      <c r="Q634" s="762"/>
      <c r="R634" s="762"/>
      <c r="S634" s="762"/>
      <c r="T634" s="762"/>
      <c r="U634" s="762"/>
      <c r="V634" s="762"/>
      <c r="W634" s="762"/>
      <c r="X634" s="762"/>
      <c r="Y634" s="762"/>
      <c r="Z634" s="762"/>
      <c r="AA634" s="762"/>
      <c r="AB634" s="762"/>
      <c r="AC634" s="762"/>
      <c r="AD634" s="762"/>
      <c r="AE634" s="762"/>
      <c r="AF634" s="762"/>
    </row>
    <row r="635" spans="1:32" ht="12.75" customHeight="1">
      <c r="A635" s="762"/>
      <c r="B635" s="762"/>
      <c r="C635" s="763"/>
      <c r="D635" s="763"/>
      <c r="E635" s="764"/>
      <c r="F635" s="763"/>
      <c r="G635" s="762"/>
      <c r="H635" s="762"/>
      <c r="I635" s="762"/>
      <c r="J635" s="762"/>
      <c r="K635" s="763"/>
      <c r="L635" s="763"/>
      <c r="M635" s="763"/>
      <c r="N635" s="763"/>
      <c r="O635" s="762"/>
      <c r="P635" s="762"/>
      <c r="Q635" s="762"/>
      <c r="R635" s="762"/>
      <c r="S635" s="762"/>
      <c r="T635" s="762"/>
      <c r="U635" s="762"/>
      <c r="V635" s="762"/>
      <c r="W635" s="762"/>
      <c r="X635" s="762"/>
      <c r="Y635" s="762"/>
      <c r="Z635" s="762"/>
      <c r="AA635" s="762"/>
      <c r="AB635" s="762"/>
      <c r="AC635" s="762"/>
      <c r="AD635" s="762"/>
      <c r="AE635" s="762"/>
      <c r="AF635" s="762"/>
    </row>
    <row r="636" spans="1:32" ht="12.75" customHeight="1">
      <c r="A636" s="762"/>
      <c r="B636" s="762"/>
      <c r="C636" s="763"/>
      <c r="D636" s="763"/>
      <c r="E636" s="764"/>
      <c r="F636" s="763"/>
      <c r="G636" s="762"/>
      <c r="H636" s="762"/>
      <c r="I636" s="762"/>
      <c r="J636" s="762"/>
      <c r="K636" s="763"/>
      <c r="L636" s="763"/>
      <c r="M636" s="763"/>
      <c r="N636" s="763"/>
      <c r="O636" s="762"/>
      <c r="P636" s="762"/>
      <c r="Q636" s="762"/>
      <c r="R636" s="762"/>
      <c r="S636" s="762"/>
      <c r="T636" s="762"/>
      <c r="U636" s="762"/>
      <c r="V636" s="762"/>
      <c r="W636" s="762"/>
      <c r="X636" s="762"/>
      <c r="Y636" s="762"/>
      <c r="Z636" s="762"/>
      <c r="AA636" s="762"/>
      <c r="AB636" s="762"/>
      <c r="AC636" s="762"/>
      <c r="AD636" s="762"/>
      <c r="AE636" s="762"/>
      <c r="AF636" s="762"/>
    </row>
    <row r="637" spans="1:32" ht="12.75" customHeight="1">
      <c r="A637" s="762"/>
      <c r="B637" s="762"/>
      <c r="C637" s="763"/>
      <c r="D637" s="763"/>
      <c r="E637" s="764"/>
      <c r="F637" s="763"/>
      <c r="G637" s="762"/>
      <c r="H637" s="762"/>
      <c r="I637" s="762"/>
      <c r="J637" s="762"/>
      <c r="K637" s="763"/>
      <c r="L637" s="763"/>
      <c r="M637" s="763"/>
      <c r="N637" s="763"/>
      <c r="O637" s="762"/>
      <c r="P637" s="762"/>
      <c r="Q637" s="762"/>
      <c r="R637" s="762"/>
      <c r="S637" s="762"/>
      <c r="T637" s="762"/>
      <c r="U637" s="762"/>
      <c r="V637" s="762"/>
      <c r="W637" s="762"/>
      <c r="X637" s="762"/>
      <c r="Y637" s="762"/>
      <c r="Z637" s="762"/>
      <c r="AA637" s="762"/>
      <c r="AB637" s="762"/>
      <c r="AC637" s="762"/>
      <c r="AD637" s="762"/>
      <c r="AE637" s="762"/>
      <c r="AF637" s="762"/>
    </row>
    <row r="638" spans="1:32" ht="12.75" customHeight="1">
      <c r="A638" s="762"/>
      <c r="B638" s="762"/>
      <c r="C638" s="763"/>
      <c r="D638" s="763"/>
      <c r="E638" s="764"/>
      <c r="F638" s="763"/>
      <c r="G638" s="762"/>
      <c r="H638" s="762"/>
      <c r="I638" s="762"/>
      <c r="J638" s="762"/>
      <c r="K638" s="763"/>
      <c r="L638" s="763"/>
      <c r="M638" s="763"/>
      <c r="N638" s="763"/>
      <c r="O638" s="762"/>
      <c r="P638" s="762"/>
      <c r="Q638" s="762"/>
      <c r="R638" s="762"/>
      <c r="S638" s="762"/>
      <c r="T638" s="762"/>
      <c r="U638" s="762"/>
      <c r="V638" s="762"/>
      <c r="W638" s="762"/>
      <c r="X638" s="762"/>
      <c r="Y638" s="762"/>
      <c r="Z638" s="762"/>
      <c r="AA638" s="762"/>
      <c r="AB638" s="762"/>
      <c r="AC638" s="762"/>
      <c r="AD638" s="762"/>
      <c r="AE638" s="762"/>
      <c r="AF638" s="762"/>
    </row>
    <row r="639" spans="1:32" ht="12.75" customHeight="1">
      <c r="A639" s="762"/>
      <c r="B639" s="762"/>
      <c r="C639" s="763"/>
      <c r="D639" s="763"/>
      <c r="E639" s="764"/>
      <c r="F639" s="763"/>
      <c r="G639" s="762"/>
      <c r="H639" s="762"/>
      <c r="I639" s="762"/>
      <c r="J639" s="762"/>
      <c r="K639" s="763"/>
      <c r="L639" s="763"/>
      <c r="M639" s="763"/>
      <c r="N639" s="763"/>
      <c r="O639" s="762"/>
      <c r="P639" s="762"/>
      <c r="Q639" s="762"/>
      <c r="R639" s="762"/>
      <c r="S639" s="762"/>
      <c r="T639" s="762"/>
      <c r="U639" s="762"/>
      <c r="V639" s="762"/>
      <c r="W639" s="762"/>
      <c r="X639" s="762"/>
      <c r="Y639" s="762"/>
      <c r="Z639" s="762"/>
      <c r="AA639" s="762"/>
      <c r="AB639" s="762"/>
      <c r="AC639" s="762"/>
      <c r="AD639" s="762"/>
      <c r="AE639" s="762"/>
      <c r="AF639" s="762"/>
    </row>
    <row r="640" spans="1:32" ht="12.75" customHeight="1">
      <c r="A640" s="762"/>
      <c r="B640" s="762"/>
      <c r="C640" s="763"/>
      <c r="D640" s="763"/>
      <c r="E640" s="764"/>
      <c r="F640" s="763"/>
      <c r="G640" s="762"/>
      <c r="H640" s="762"/>
      <c r="I640" s="762"/>
      <c r="J640" s="762"/>
      <c r="K640" s="763"/>
      <c r="L640" s="763"/>
      <c r="M640" s="763"/>
      <c r="N640" s="763"/>
      <c r="O640" s="762"/>
      <c r="P640" s="762"/>
      <c r="Q640" s="762"/>
      <c r="R640" s="762"/>
      <c r="S640" s="762"/>
      <c r="T640" s="762"/>
      <c r="U640" s="762"/>
      <c r="V640" s="762"/>
      <c r="W640" s="762"/>
      <c r="X640" s="762"/>
      <c r="Y640" s="762"/>
      <c r="Z640" s="762"/>
      <c r="AA640" s="762"/>
      <c r="AB640" s="762"/>
      <c r="AC640" s="762"/>
      <c r="AD640" s="762"/>
      <c r="AE640" s="762"/>
      <c r="AF640" s="762"/>
    </row>
    <row r="641" spans="1:32" ht="12.75" customHeight="1">
      <c r="A641" s="762"/>
      <c r="B641" s="762"/>
      <c r="C641" s="763"/>
      <c r="D641" s="763"/>
      <c r="E641" s="764"/>
      <c r="F641" s="763"/>
      <c r="G641" s="762"/>
      <c r="H641" s="762"/>
      <c r="I641" s="762"/>
      <c r="J641" s="762"/>
      <c r="K641" s="763"/>
      <c r="L641" s="763"/>
      <c r="M641" s="763"/>
      <c r="N641" s="763"/>
      <c r="O641" s="762"/>
      <c r="P641" s="762"/>
      <c r="Q641" s="762"/>
      <c r="R641" s="762"/>
      <c r="S641" s="762"/>
      <c r="T641" s="762"/>
      <c r="U641" s="762"/>
      <c r="V641" s="762"/>
      <c r="W641" s="762"/>
      <c r="X641" s="762"/>
      <c r="Y641" s="762"/>
      <c r="Z641" s="762"/>
      <c r="AA641" s="762"/>
      <c r="AB641" s="762"/>
      <c r="AC641" s="762"/>
      <c r="AD641" s="762"/>
      <c r="AE641" s="762"/>
      <c r="AF641" s="762"/>
    </row>
    <row r="642" spans="1:32" ht="12.75" customHeight="1">
      <c r="A642" s="762"/>
      <c r="B642" s="762"/>
      <c r="C642" s="763"/>
      <c r="D642" s="763"/>
      <c r="E642" s="764"/>
      <c r="F642" s="763"/>
      <c r="G642" s="762"/>
      <c r="H642" s="762"/>
      <c r="I642" s="762"/>
      <c r="J642" s="762"/>
      <c r="K642" s="763"/>
      <c r="L642" s="763"/>
      <c r="M642" s="763"/>
      <c r="N642" s="763"/>
      <c r="O642" s="762"/>
      <c r="P642" s="762"/>
      <c r="Q642" s="762"/>
      <c r="R642" s="762"/>
      <c r="S642" s="762"/>
      <c r="T642" s="762"/>
      <c r="U642" s="762"/>
      <c r="V642" s="762"/>
      <c r="W642" s="762"/>
      <c r="X642" s="762"/>
      <c r="Y642" s="762"/>
      <c r="Z642" s="762"/>
      <c r="AA642" s="762"/>
      <c r="AB642" s="762"/>
      <c r="AC642" s="762"/>
      <c r="AD642" s="762"/>
      <c r="AE642" s="762"/>
      <c r="AF642" s="762"/>
    </row>
    <row r="643" spans="1:32" ht="12.75" customHeight="1">
      <c r="A643" s="762"/>
      <c r="B643" s="762"/>
      <c r="C643" s="763"/>
      <c r="D643" s="763"/>
      <c r="E643" s="764"/>
      <c r="F643" s="763"/>
      <c r="G643" s="762"/>
      <c r="H643" s="762"/>
      <c r="I643" s="762"/>
      <c r="J643" s="762"/>
      <c r="K643" s="763"/>
      <c r="L643" s="763"/>
      <c r="M643" s="763"/>
      <c r="N643" s="763"/>
      <c r="O643" s="762"/>
      <c r="P643" s="762"/>
      <c r="Q643" s="762"/>
      <c r="R643" s="762"/>
      <c r="S643" s="762"/>
      <c r="T643" s="762"/>
      <c r="U643" s="762"/>
      <c r="V643" s="762"/>
      <c r="W643" s="762"/>
      <c r="X643" s="762"/>
      <c r="Y643" s="762"/>
      <c r="Z643" s="762"/>
      <c r="AA643" s="762"/>
      <c r="AB643" s="762"/>
      <c r="AC643" s="762"/>
      <c r="AD643" s="762"/>
      <c r="AE643" s="762"/>
      <c r="AF643" s="762"/>
    </row>
    <row r="644" spans="1:32" ht="12.75" customHeight="1">
      <c r="A644" s="762"/>
      <c r="B644" s="762"/>
      <c r="C644" s="763"/>
      <c r="D644" s="763"/>
      <c r="E644" s="764"/>
      <c r="F644" s="763"/>
      <c r="G644" s="762"/>
      <c r="H644" s="762"/>
      <c r="I644" s="762"/>
      <c r="J644" s="762"/>
      <c r="K644" s="763"/>
      <c r="L644" s="763"/>
      <c r="M644" s="763"/>
      <c r="N644" s="763"/>
      <c r="O644" s="762"/>
      <c r="P644" s="762"/>
      <c r="Q644" s="762"/>
      <c r="R644" s="762"/>
      <c r="S644" s="762"/>
      <c r="T644" s="762"/>
      <c r="U644" s="762"/>
      <c r="V644" s="762"/>
      <c r="W644" s="762"/>
      <c r="X644" s="762"/>
      <c r="Y644" s="762"/>
      <c r="Z644" s="762"/>
      <c r="AA644" s="762"/>
      <c r="AB644" s="762"/>
      <c r="AC644" s="762"/>
      <c r="AD644" s="762"/>
      <c r="AE644" s="762"/>
      <c r="AF644" s="762"/>
    </row>
    <row r="645" spans="1:32" ht="12.75" customHeight="1">
      <c r="A645" s="762"/>
      <c r="B645" s="762"/>
      <c r="C645" s="763"/>
      <c r="D645" s="763"/>
      <c r="E645" s="764"/>
      <c r="F645" s="763"/>
      <c r="G645" s="762"/>
      <c r="H645" s="762"/>
      <c r="I645" s="762"/>
      <c r="J645" s="762"/>
      <c r="K645" s="763"/>
      <c r="L645" s="763"/>
      <c r="M645" s="763"/>
      <c r="N645" s="763"/>
      <c r="O645" s="762"/>
      <c r="P645" s="762"/>
      <c r="Q645" s="762"/>
      <c r="R645" s="762"/>
      <c r="S645" s="762"/>
      <c r="T645" s="762"/>
      <c r="U645" s="762"/>
      <c r="V645" s="762"/>
      <c r="W645" s="762"/>
      <c r="X645" s="762"/>
      <c r="Y645" s="762"/>
      <c r="Z645" s="762"/>
      <c r="AA645" s="762"/>
      <c r="AB645" s="762"/>
      <c r="AC645" s="762"/>
      <c r="AD645" s="762"/>
      <c r="AE645" s="762"/>
      <c r="AF645" s="762"/>
    </row>
    <row r="646" spans="1:32" ht="12.75" customHeight="1">
      <c r="A646" s="762"/>
      <c r="B646" s="762"/>
      <c r="C646" s="763"/>
      <c r="D646" s="763"/>
      <c r="E646" s="764"/>
      <c r="F646" s="763"/>
      <c r="G646" s="762"/>
      <c r="H646" s="762"/>
      <c r="I646" s="762"/>
      <c r="J646" s="762"/>
      <c r="K646" s="763"/>
      <c r="L646" s="763"/>
      <c r="M646" s="763"/>
      <c r="N646" s="763"/>
      <c r="O646" s="762"/>
      <c r="P646" s="762"/>
      <c r="Q646" s="762"/>
      <c r="R646" s="762"/>
      <c r="S646" s="762"/>
      <c r="T646" s="762"/>
      <c r="U646" s="762"/>
      <c r="V646" s="762"/>
      <c r="W646" s="762"/>
      <c r="X646" s="762"/>
      <c r="Y646" s="762"/>
      <c r="Z646" s="762"/>
      <c r="AA646" s="762"/>
      <c r="AB646" s="762"/>
      <c r="AC646" s="762"/>
      <c r="AD646" s="762"/>
      <c r="AE646" s="762"/>
      <c r="AF646" s="762"/>
    </row>
    <row r="647" spans="1:32" ht="12.75" customHeight="1">
      <c r="A647" s="762"/>
      <c r="B647" s="762"/>
      <c r="C647" s="763"/>
      <c r="D647" s="763"/>
      <c r="E647" s="764"/>
      <c r="F647" s="763"/>
      <c r="G647" s="762"/>
      <c r="H647" s="762"/>
      <c r="I647" s="762"/>
      <c r="J647" s="762"/>
      <c r="K647" s="763"/>
      <c r="L647" s="763"/>
      <c r="M647" s="763"/>
      <c r="N647" s="763"/>
      <c r="O647" s="762"/>
      <c r="P647" s="762"/>
      <c r="Q647" s="762"/>
      <c r="R647" s="762"/>
      <c r="S647" s="762"/>
      <c r="T647" s="762"/>
      <c r="U647" s="762"/>
      <c r="V647" s="762"/>
      <c r="W647" s="762"/>
      <c r="X647" s="762"/>
      <c r="Y647" s="762"/>
      <c r="Z647" s="762"/>
      <c r="AA647" s="762"/>
      <c r="AB647" s="762"/>
      <c r="AC647" s="762"/>
      <c r="AD647" s="762"/>
      <c r="AE647" s="762"/>
      <c r="AF647" s="762"/>
    </row>
    <row r="648" spans="1:32" ht="12.75" customHeight="1">
      <c r="A648" s="762"/>
      <c r="B648" s="762"/>
      <c r="C648" s="763"/>
      <c r="D648" s="763"/>
      <c r="E648" s="764"/>
      <c r="F648" s="763"/>
      <c r="G648" s="762"/>
      <c r="H648" s="762"/>
      <c r="I648" s="762"/>
      <c r="J648" s="762"/>
      <c r="K648" s="763"/>
      <c r="L648" s="763"/>
      <c r="M648" s="763"/>
      <c r="N648" s="763"/>
      <c r="O648" s="762"/>
      <c r="P648" s="762"/>
      <c r="Q648" s="762"/>
      <c r="R648" s="762"/>
      <c r="S648" s="762"/>
      <c r="T648" s="762"/>
      <c r="U648" s="762"/>
      <c r="V648" s="762"/>
      <c r="W648" s="762"/>
      <c r="X648" s="762"/>
      <c r="Y648" s="762"/>
      <c r="Z648" s="762"/>
      <c r="AA648" s="762"/>
      <c r="AB648" s="762"/>
      <c r="AC648" s="762"/>
      <c r="AD648" s="762"/>
      <c r="AE648" s="762"/>
      <c r="AF648" s="762"/>
    </row>
    <row r="649" spans="1:32" ht="12.75" customHeight="1">
      <c r="A649" s="762"/>
      <c r="B649" s="762"/>
      <c r="C649" s="763"/>
      <c r="D649" s="763"/>
      <c r="E649" s="764"/>
      <c r="F649" s="763"/>
      <c r="G649" s="762"/>
      <c r="H649" s="762"/>
      <c r="I649" s="762"/>
      <c r="J649" s="762"/>
      <c r="K649" s="763"/>
      <c r="L649" s="763"/>
      <c r="M649" s="763"/>
      <c r="N649" s="763"/>
      <c r="O649" s="762"/>
      <c r="P649" s="762"/>
      <c r="Q649" s="762"/>
      <c r="R649" s="762"/>
      <c r="S649" s="762"/>
      <c r="T649" s="762"/>
      <c r="U649" s="762"/>
      <c r="V649" s="762"/>
      <c r="W649" s="762"/>
      <c r="X649" s="762"/>
      <c r="Y649" s="762"/>
      <c r="Z649" s="762"/>
      <c r="AA649" s="762"/>
      <c r="AB649" s="762"/>
      <c r="AC649" s="762"/>
      <c r="AD649" s="762"/>
      <c r="AE649" s="762"/>
      <c r="AF649" s="762"/>
    </row>
    <row r="650" spans="1:32" ht="12.75" customHeight="1">
      <c r="A650" s="762"/>
      <c r="B650" s="762"/>
      <c r="C650" s="763"/>
      <c r="D650" s="763"/>
      <c r="E650" s="764"/>
      <c r="F650" s="763"/>
      <c r="G650" s="762"/>
      <c r="H650" s="762"/>
      <c r="I650" s="762"/>
      <c r="J650" s="762"/>
      <c r="K650" s="763"/>
      <c r="L650" s="763"/>
      <c r="M650" s="763"/>
      <c r="N650" s="763"/>
      <c r="O650" s="762"/>
      <c r="P650" s="762"/>
      <c r="Q650" s="762"/>
      <c r="R650" s="762"/>
      <c r="S650" s="762"/>
      <c r="T650" s="762"/>
      <c r="U650" s="762"/>
      <c r="V650" s="762"/>
      <c r="W650" s="762"/>
      <c r="X650" s="762"/>
      <c r="Y650" s="762"/>
      <c r="Z650" s="762"/>
      <c r="AA650" s="762"/>
      <c r="AB650" s="762"/>
      <c r="AC650" s="762"/>
      <c r="AD650" s="762"/>
      <c r="AE650" s="762"/>
      <c r="AF650" s="762"/>
    </row>
    <row r="651" spans="1:32" ht="12.75" customHeight="1">
      <c r="A651" s="762"/>
      <c r="B651" s="762"/>
      <c r="C651" s="763"/>
      <c r="D651" s="763"/>
      <c r="E651" s="764"/>
      <c r="F651" s="763"/>
      <c r="G651" s="762"/>
      <c r="H651" s="762"/>
      <c r="I651" s="762"/>
      <c r="J651" s="762"/>
      <c r="K651" s="763"/>
      <c r="L651" s="763"/>
      <c r="M651" s="763"/>
      <c r="N651" s="763"/>
      <c r="O651" s="762"/>
      <c r="P651" s="762"/>
      <c r="Q651" s="762"/>
      <c r="R651" s="762"/>
      <c r="S651" s="762"/>
      <c r="T651" s="762"/>
      <c r="U651" s="762"/>
      <c r="V651" s="762"/>
      <c r="W651" s="762"/>
      <c r="X651" s="762"/>
      <c r="Y651" s="762"/>
      <c r="Z651" s="762"/>
      <c r="AA651" s="762"/>
      <c r="AB651" s="762"/>
      <c r="AC651" s="762"/>
      <c r="AD651" s="762"/>
      <c r="AE651" s="762"/>
      <c r="AF651" s="762"/>
    </row>
    <row r="652" spans="1:32" ht="12.75" customHeight="1">
      <c r="A652" s="762"/>
      <c r="B652" s="762"/>
      <c r="C652" s="763"/>
      <c r="D652" s="763"/>
      <c r="E652" s="764"/>
      <c r="F652" s="763"/>
      <c r="G652" s="762"/>
      <c r="H652" s="762"/>
      <c r="I652" s="762"/>
      <c r="J652" s="762"/>
      <c r="K652" s="763"/>
      <c r="L652" s="763"/>
      <c r="M652" s="763"/>
      <c r="N652" s="763"/>
      <c r="O652" s="762"/>
      <c r="P652" s="762"/>
      <c r="Q652" s="762"/>
      <c r="R652" s="762"/>
      <c r="S652" s="762"/>
      <c r="T652" s="762"/>
      <c r="U652" s="762"/>
      <c r="V652" s="762"/>
      <c r="W652" s="762"/>
      <c r="X652" s="762"/>
      <c r="Y652" s="762"/>
      <c r="Z652" s="762"/>
      <c r="AA652" s="762"/>
      <c r="AB652" s="762"/>
      <c r="AC652" s="762"/>
      <c r="AD652" s="762"/>
      <c r="AE652" s="762"/>
      <c r="AF652" s="762"/>
    </row>
    <row r="653" spans="1:32" ht="12.75" customHeight="1">
      <c r="A653" s="762"/>
      <c r="B653" s="762"/>
      <c r="C653" s="763"/>
      <c r="D653" s="763"/>
      <c r="E653" s="764"/>
      <c r="F653" s="763"/>
      <c r="G653" s="762"/>
      <c r="H653" s="762"/>
      <c r="I653" s="762"/>
      <c r="J653" s="762"/>
      <c r="K653" s="763"/>
      <c r="L653" s="763"/>
      <c r="M653" s="763"/>
      <c r="N653" s="763"/>
      <c r="O653" s="762"/>
      <c r="P653" s="762"/>
      <c r="Q653" s="762"/>
      <c r="R653" s="762"/>
      <c r="S653" s="762"/>
      <c r="T653" s="762"/>
      <c r="U653" s="762"/>
      <c r="V653" s="762"/>
      <c r="W653" s="762"/>
      <c r="X653" s="762"/>
      <c r="Y653" s="762"/>
      <c r="Z653" s="762"/>
      <c r="AA653" s="762"/>
      <c r="AB653" s="762"/>
      <c r="AC653" s="762"/>
      <c r="AD653" s="762"/>
      <c r="AE653" s="762"/>
      <c r="AF653" s="762"/>
    </row>
    <row r="654" spans="1:32" ht="12.75" customHeight="1">
      <c r="A654" s="762"/>
      <c r="B654" s="762"/>
      <c r="C654" s="763"/>
      <c r="D654" s="763"/>
      <c r="E654" s="764"/>
      <c r="F654" s="763"/>
      <c r="G654" s="762"/>
      <c r="H654" s="762"/>
      <c r="I654" s="762"/>
      <c r="J654" s="762"/>
      <c r="K654" s="763"/>
      <c r="L654" s="763"/>
      <c r="M654" s="763"/>
      <c r="N654" s="763"/>
      <c r="O654" s="762"/>
      <c r="P654" s="762"/>
      <c r="Q654" s="762"/>
      <c r="R654" s="762"/>
      <c r="S654" s="762"/>
      <c r="T654" s="762"/>
      <c r="U654" s="762"/>
      <c r="V654" s="762"/>
      <c r="W654" s="762"/>
      <c r="X654" s="762"/>
      <c r="Y654" s="762"/>
      <c r="Z654" s="762"/>
      <c r="AA654" s="762"/>
      <c r="AB654" s="762"/>
      <c r="AC654" s="762"/>
      <c r="AD654" s="762"/>
      <c r="AE654" s="762"/>
      <c r="AF654" s="762"/>
    </row>
    <row r="655" spans="1:32" ht="12.75" customHeight="1">
      <c r="A655" s="762"/>
      <c r="B655" s="762"/>
      <c r="C655" s="763"/>
      <c r="D655" s="763"/>
      <c r="E655" s="764"/>
      <c r="F655" s="763"/>
      <c r="G655" s="762"/>
      <c r="H655" s="762"/>
      <c r="I655" s="762"/>
      <c r="J655" s="762"/>
      <c r="K655" s="763"/>
      <c r="L655" s="763"/>
      <c r="M655" s="763"/>
      <c r="N655" s="763"/>
      <c r="O655" s="762"/>
      <c r="P655" s="762"/>
      <c r="Q655" s="762"/>
      <c r="R655" s="762"/>
      <c r="S655" s="762"/>
      <c r="T655" s="762"/>
      <c r="U655" s="762"/>
      <c r="V655" s="762"/>
      <c r="W655" s="762"/>
      <c r="X655" s="762"/>
      <c r="Y655" s="762"/>
      <c r="Z655" s="762"/>
      <c r="AA655" s="762"/>
      <c r="AB655" s="762"/>
      <c r="AC655" s="762"/>
      <c r="AD655" s="762"/>
      <c r="AE655" s="762"/>
      <c r="AF655" s="762"/>
    </row>
    <row r="656" spans="1:32" ht="12.75" customHeight="1">
      <c r="A656" s="762"/>
      <c r="B656" s="762"/>
      <c r="C656" s="763"/>
      <c r="D656" s="763"/>
      <c r="E656" s="764"/>
      <c r="F656" s="763"/>
      <c r="G656" s="762"/>
      <c r="H656" s="762"/>
      <c r="I656" s="762"/>
      <c r="J656" s="762"/>
      <c r="K656" s="763"/>
      <c r="L656" s="763"/>
      <c r="M656" s="763"/>
      <c r="N656" s="763"/>
      <c r="O656" s="762"/>
      <c r="P656" s="762"/>
      <c r="Q656" s="762"/>
      <c r="R656" s="762"/>
      <c r="S656" s="762"/>
      <c r="T656" s="762"/>
      <c r="U656" s="762"/>
      <c r="V656" s="762"/>
      <c r="W656" s="762"/>
      <c r="X656" s="762"/>
      <c r="Y656" s="762"/>
      <c r="Z656" s="762"/>
      <c r="AA656" s="762"/>
      <c r="AB656" s="762"/>
      <c r="AC656" s="762"/>
      <c r="AD656" s="762"/>
      <c r="AE656" s="762"/>
      <c r="AF656" s="762"/>
    </row>
    <row r="657" spans="1:32" ht="12.75" customHeight="1">
      <c r="A657" s="762"/>
      <c r="B657" s="762"/>
      <c r="C657" s="763"/>
      <c r="D657" s="763"/>
      <c r="E657" s="764"/>
      <c r="F657" s="763"/>
      <c r="G657" s="762"/>
      <c r="H657" s="762"/>
      <c r="I657" s="762"/>
      <c r="J657" s="762"/>
      <c r="K657" s="763"/>
      <c r="L657" s="763"/>
      <c r="M657" s="763"/>
      <c r="N657" s="763"/>
      <c r="O657" s="762"/>
      <c r="P657" s="762"/>
      <c r="Q657" s="762"/>
      <c r="R657" s="762"/>
      <c r="S657" s="762"/>
      <c r="T657" s="762"/>
      <c r="U657" s="762"/>
      <c r="V657" s="762"/>
      <c r="W657" s="762"/>
      <c r="X657" s="762"/>
      <c r="Y657" s="762"/>
      <c r="Z657" s="762"/>
      <c r="AA657" s="762"/>
      <c r="AB657" s="762"/>
      <c r="AC657" s="762"/>
      <c r="AD657" s="762"/>
      <c r="AE657" s="762"/>
      <c r="AF657" s="762"/>
    </row>
    <row r="658" spans="1:32" ht="12.75" customHeight="1">
      <c r="A658" s="762"/>
      <c r="B658" s="762"/>
      <c r="C658" s="763"/>
      <c r="D658" s="763"/>
      <c r="E658" s="764"/>
      <c r="F658" s="763"/>
      <c r="G658" s="762"/>
      <c r="H658" s="762"/>
      <c r="I658" s="762"/>
      <c r="J658" s="762"/>
      <c r="K658" s="763"/>
      <c r="L658" s="763"/>
      <c r="M658" s="763"/>
      <c r="N658" s="763"/>
      <c r="O658" s="762"/>
      <c r="P658" s="762"/>
      <c r="Q658" s="762"/>
      <c r="R658" s="762"/>
      <c r="S658" s="762"/>
      <c r="T658" s="762"/>
      <c r="U658" s="762"/>
      <c r="V658" s="762"/>
      <c r="W658" s="762"/>
      <c r="X658" s="762"/>
      <c r="Y658" s="762"/>
      <c r="Z658" s="762"/>
      <c r="AA658" s="762"/>
      <c r="AB658" s="762"/>
      <c r="AC658" s="762"/>
      <c r="AD658" s="762"/>
      <c r="AE658" s="762"/>
      <c r="AF658" s="762"/>
    </row>
    <row r="659" spans="1:32" ht="12.75" customHeight="1">
      <c r="A659" s="762"/>
      <c r="B659" s="762"/>
      <c r="C659" s="763"/>
      <c r="D659" s="763"/>
      <c r="E659" s="764"/>
      <c r="F659" s="763"/>
      <c r="G659" s="762"/>
      <c r="H659" s="762"/>
      <c r="I659" s="762"/>
      <c r="J659" s="762"/>
      <c r="K659" s="763"/>
      <c r="L659" s="763"/>
      <c r="M659" s="763"/>
      <c r="N659" s="763"/>
      <c r="O659" s="762"/>
      <c r="P659" s="762"/>
      <c r="Q659" s="762"/>
      <c r="R659" s="762"/>
      <c r="S659" s="762"/>
      <c r="T659" s="762"/>
      <c r="U659" s="762"/>
      <c r="V659" s="762"/>
      <c r="W659" s="762"/>
      <c r="X659" s="762"/>
      <c r="Y659" s="762"/>
      <c r="Z659" s="762"/>
      <c r="AA659" s="762"/>
      <c r="AB659" s="762"/>
      <c r="AC659" s="762"/>
      <c r="AD659" s="762"/>
      <c r="AE659" s="762"/>
      <c r="AF659" s="762"/>
    </row>
    <row r="660" spans="1:32" ht="12.75" customHeight="1">
      <c r="A660" s="762"/>
      <c r="B660" s="762"/>
      <c r="C660" s="763"/>
      <c r="D660" s="763"/>
      <c r="E660" s="764"/>
      <c r="F660" s="763"/>
      <c r="G660" s="762"/>
      <c r="H660" s="762"/>
      <c r="I660" s="762"/>
      <c r="J660" s="762"/>
      <c r="K660" s="763"/>
      <c r="L660" s="763"/>
      <c r="M660" s="763"/>
      <c r="N660" s="763"/>
      <c r="O660" s="762"/>
      <c r="P660" s="762"/>
      <c r="Q660" s="762"/>
      <c r="R660" s="762"/>
      <c r="S660" s="762"/>
      <c r="T660" s="762"/>
      <c r="U660" s="762"/>
      <c r="V660" s="762"/>
      <c r="W660" s="762"/>
      <c r="X660" s="762"/>
      <c r="Y660" s="762"/>
      <c r="Z660" s="762"/>
      <c r="AA660" s="762"/>
      <c r="AB660" s="762"/>
      <c r="AC660" s="762"/>
      <c r="AD660" s="762"/>
      <c r="AE660" s="762"/>
      <c r="AF660" s="762"/>
    </row>
    <row r="661" spans="1:32" ht="12.75" customHeight="1">
      <c r="A661" s="762"/>
      <c r="B661" s="762"/>
      <c r="C661" s="763"/>
      <c r="D661" s="763"/>
      <c r="E661" s="764"/>
      <c r="F661" s="763"/>
      <c r="G661" s="762"/>
      <c r="H661" s="762"/>
      <c r="I661" s="762"/>
      <c r="J661" s="762"/>
      <c r="K661" s="763"/>
      <c r="L661" s="763"/>
      <c r="M661" s="763"/>
      <c r="N661" s="763"/>
      <c r="O661" s="762"/>
      <c r="P661" s="762"/>
      <c r="Q661" s="762"/>
      <c r="R661" s="762"/>
      <c r="S661" s="762"/>
      <c r="T661" s="762"/>
      <c r="U661" s="762"/>
      <c r="V661" s="762"/>
      <c r="W661" s="762"/>
      <c r="X661" s="762"/>
      <c r="Y661" s="762"/>
      <c r="Z661" s="762"/>
      <c r="AA661" s="762"/>
      <c r="AB661" s="762"/>
      <c r="AC661" s="762"/>
      <c r="AD661" s="762"/>
      <c r="AE661" s="762"/>
      <c r="AF661" s="762"/>
    </row>
    <row r="662" spans="1:32" ht="12.75" customHeight="1">
      <c r="A662" s="762"/>
      <c r="B662" s="762"/>
      <c r="C662" s="763"/>
      <c r="D662" s="763"/>
      <c r="E662" s="764"/>
      <c r="F662" s="763"/>
      <c r="G662" s="762"/>
      <c r="H662" s="762"/>
      <c r="I662" s="762"/>
      <c r="J662" s="762"/>
      <c r="K662" s="763"/>
      <c r="L662" s="763"/>
      <c r="M662" s="763"/>
      <c r="N662" s="763"/>
      <c r="O662" s="762"/>
      <c r="P662" s="762"/>
      <c r="Q662" s="762"/>
      <c r="R662" s="762"/>
      <c r="S662" s="762"/>
      <c r="T662" s="762"/>
      <c r="U662" s="762"/>
      <c r="V662" s="762"/>
      <c r="W662" s="762"/>
      <c r="X662" s="762"/>
      <c r="Y662" s="762"/>
      <c r="Z662" s="762"/>
      <c r="AA662" s="762"/>
      <c r="AB662" s="762"/>
      <c r="AC662" s="762"/>
      <c r="AD662" s="762"/>
      <c r="AE662" s="762"/>
      <c r="AF662" s="762"/>
    </row>
    <row r="663" spans="1:32" ht="12.75" customHeight="1">
      <c r="A663" s="762"/>
      <c r="B663" s="762"/>
      <c r="C663" s="763"/>
      <c r="D663" s="763"/>
      <c r="E663" s="764"/>
      <c r="F663" s="763"/>
      <c r="G663" s="762"/>
      <c r="H663" s="762"/>
      <c r="I663" s="762"/>
      <c r="J663" s="762"/>
      <c r="K663" s="763"/>
      <c r="L663" s="763"/>
      <c r="M663" s="763"/>
      <c r="N663" s="763"/>
      <c r="O663" s="762"/>
      <c r="P663" s="762"/>
      <c r="Q663" s="762"/>
      <c r="R663" s="762"/>
      <c r="S663" s="762"/>
      <c r="T663" s="762"/>
      <c r="U663" s="762"/>
      <c r="V663" s="762"/>
      <c r="W663" s="762"/>
      <c r="X663" s="762"/>
      <c r="Y663" s="762"/>
      <c r="Z663" s="762"/>
      <c r="AA663" s="762"/>
      <c r="AB663" s="762"/>
      <c r="AC663" s="762"/>
      <c r="AD663" s="762"/>
      <c r="AE663" s="762"/>
      <c r="AF663" s="762"/>
    </row>
    <row r="664" spans="1:32" ht="12.75" customHeight="1">
      <c r="A664" s="762"/>
      <c r="B664" s="762"/>
      <c r="C664" s="763"/>
      <c r="D664" s="763"/>
      <c r="E664" s="764"/>
      <c r="F664" s="763"/>
      <c r="G664" s="762"/>
      <c r="H664" s="762"/>
      <c r="I664" s="762"/>
      <c r="J664" s="762"/>
      <c r="K664" s="763"/>
      <c r="L664" s="763"/>
      <c r="M664" s="763"/>
      <c r="N664" s="763"/>
      <c r="O664" s="762"/>
      <c r="P664" s="762"/>
      <c r="Q664" s="762"/>
      <c r="R664" s="762"/>
      <c r="S664" s="762"/>
      <c r="T664" s="762"/>
      <c r="U664" s="762"/>
      <c r="V664" s="762"/>
      <c r="W664" s="762"/>
      <c r="X664" s="762"/>
      <c r="Y664" s="762"/>
      <c r="Z664" s="762"/>
      <c r="AA664" s="762"/>
      <c r="AB664" s="762"/>
      <c r="AC664" s="762"/>
      <c r="AD664" s="762"/>
      <c r="AE664" s="762"/>
      <c r="AF664" s="762"/>
    </row>
    <row r="665" spans="1:32" ht="12.75" customHeight="1">
      <c r="A665" s="762"/>
      <c r="B665" s="762"/>
      <c r="C665" s="763"/>
      <c r="D665" s="763"/>
      <c r="E665" s="764"/>
      <c r="F665" s="763"/>
      <c r="G665" s="762"/>
      <c r="H665" s="762"/>
      <c r="I665" s="762"/>
      <c r="J665" s="762"/>
      <c r="K665" s="763"/>
      <c r="L665" s="763"/>
      <c r="M665" s="763"/>
      <c r="N665" s="763"/>
      <c r="O665" s="762"/>
      <c r="P665" s="762"/>
      <c r="Q665" s="762"/>
      <c r="R665" s="762"/>
      <c r="S665" s="762"/>
      <c r="T665" s="762"/>
      <c r="U665" s="762"/>
      <c r="V665" s="762"/>
      <c r="W665" s="762"/>
      <c r="X665" s="762"/>
      <c r="Y665" s="762"/>
      <c r="Z665" s="762"/>
      <c r="AA665" s="762"/>
      <c r="AB665" s="762"/>
      <c r="AC665" s="762"/>
      <c r="AD665" s="762"/>
      <c r="AE665" s="762"/>
      <c r="AF665" s="762"/>
    </row>
    <row r="666" spans="1:32" ht="12.75" customHeight="1">
      <c r="A666" s="762"/>
      <c r="B666" s="762"/>
      <c r="C666" s="763"/>
      <c r="D666" s="763"/>
      <c r="E666" s="764"/>
      <c r="F666" s="763"/>
      <c r="G666" s="762"/>
      <c r="H666" s="762"/>
      <c r="I666" s="762"/>
      <c r="J666" s="762"/>
      <c r="K666" s="763"/>
      <c r="L666" s="763"/>
      <c r="M666" s="763"/>
      <c r="N666" s="763"/>
      <c r="O666" s="762"/>
      <c r="P666" s="762"/>
      <c r="Q666" s="762"/>
      <c r="R666" s="762"/>
      <c r="S666" s="762"/>
      <c r="T666" s="762"/>
      <c r="U666" s="762"/>
      <c r="V666" s="762"/>
      <c r="W666" s="762"/>
      <c r="X666" s="762"/>
      <c r="Y666" s="762"/>
      <c r="Z666" s="762"/>
      <c r="AA666" s="762"/>
      <c r="AB666" s="762"/>
      <c r="AC666" s="762"/>
      <c r="AD666" s="762"/>
      <c r="AE666" s="762"/>
      <c r="AF666" s="762"/>
    </row>
    <row r="667" spans="1:32" ht="12.75" customHeight="1">
      <c r="A667" s="762"/>
      <c r="B667" s="762"/>
      <c r="C667" s="763"/>
      <c r="D667" s="763"/>
      <c r="E667" s="764"/>
      <c r="F667" s="763"/>
      <c r="G667" s="762"/>
      <c r="H667" s="762"/>
      <c r="I667" s="762"/>
      <c r="J667" s="762"/>
      <c r="K667" s="763"/>
      <c r="L667" s="763"/>
      <c r="M667" s="763"/>
      <c r="N667" s="763"/>
      <c r="O667" s="762"/>
      <c r="P667" s="762"/>
      <c r="Q667" s="762"/>
      <c r="R667" s="762"/>
      <c r="S667" s="762"/>
      <c r="T667" s="762"/>
      <c r="U667" s="762"/>
      <c r="V667" s="762"/>
      <c r="W667" s="762"/>
      <c r="X667" s="762"/>
      <c r="Y667" s="762"/>
      <c r="Z667" s="762"/>
      <c r="AA667" s="762"/>
      <c r="AB667" s="762"/>
      <c r="AC667" s="762"/>
      <c r="AD667" s="762"/>
      <c r="AE667" s="762"/>
      <c r="AF667" s="762"/>
    </row>
    <row r="668" spans="1:32" ht="12.75" customHeight="1">
      <c r="A668" s="762"/>
      <c r="B668" s="762"/>
      <c r="C668" s="763"/>
      <c r="D668" s="763"/>
      <c r="E668" s="764"/>
      <c r="F668" s="763"/>
      <c r="G668" s="762"/>
      <c r="H668" s="762"/>
      <c r="I668" s="762"/>
      <c r="J668" s="762"/>
      <c r="K668" s="763"/>
      <c r="L668" s="763"/>
      <c r="M668" s="763"/>
      <c r="N668" s="763"/>
      <c r="O668" s="762"/>
      <c r="P668" s="762"/>
      <c r="Q668" s="762"/>
      <c r="R668" s="762"/>
      <c r="S668" s="762"/>
      <c r="T668" s="762"/>
      <c r="U668" s="762"/>
      <c r="V668" s="762"/>
      <c r="W668" s="762"/>
      <c r="X668" s="762"/>
      <c r="Y668" s="762"/>
      <c r="Z668" s="762"/>
      <c r="AA668" s="762"/>
      <c r="AB668" s="762"/>
      <c r="AC668" s="762"/>
      <c r="AD668" s="762"/>
      <c r="AE668" s="762"/>
      <c r="AF668" s="762"/>
    </row>
    <row r="669" spans="1:32" ht="12.75" customHeight="1">
      <c r="A669" s="762"/>
      <c r="B669" s="762"/>
      <c r="C669" s="763"/>
      <c r="D669" s="763"/>
      <c r="E669" s="764"/>
      <c r="F669" s="763"/>
      <c r="G669" s="762"/>
      <c r="H669" s="762"/>
      <c r="I669" s="762"/>
      <c r="J669" s="762"/>
      <c r="K669" s="763"/>
      <c r="L669" s="763"/>
      <c r="M669" s="763"/>
      <c r="N669" s="763"/>
      <c r="O669" s="762"/>
      <c r="P669" s="762"/>
      <c r="Q669" s="762"/>
      <c r="R669" s="762"/>
      <c r="S669" s="762"/>
      <c r="T669" s="762"/>
      <c r="U669" s="762"/>
      <c r="V669" s="762"/>
      <c r="W669" s="762"/>
      <c r="X669" s="762"/>
      <c r="Y669" s="762"/>
      <c r="Z669" s="762"/>
      <c r="AA669" s="762"/>
      <c r="AB669" s="762"/>
      <c r="AC669" s="762"/>
      <c r="AD669" s="762"/>
      <c r="AE669" s="762"/>
      <c r="AF669" s="762"/>
    </row>
    <row r="670" spans="1:32" ht="12.75" customHeight="1">
      <c r="A670" s="762"/>
      <c r="B670" s="762"/>
      <c r="C670" s="763"/>
      <c r="D670" s="763"/>
      <c r="E670" s="764"/>
      <c r="F670" s="763"/>
      <c r="G670" s="762"/>
      <c r="H670" s="762"/>
      <c r="I670" s="762"/>
      <c r="J670" s="762"/>
      <c r="K670" s="763"/>
      <c r="L670" s="763"/>
      <c r="M670" s="763"/>
      <c r="N670" s="763"/>
      <c r="O670" s="762"/>
      <c r="P670" s="762"/>
      <c r="Q670" s="762"/>
      <c r="R670" s="762"/>
      <c r="S670" s="762"/>
      <c r="T670" s="762"/>
      <c r="U670" s="762"/>
      <c r="V670" s="762"/>
      <c r="W670" s="762"/>
      <c r="X670" s="762"/>
      <c r="Y670" s="762"/>
      <c r="Z670" s="762"/>
      <c r="AA670" s="762"/>
      <c r="AB670" s="762"/>
      <c r="AC670" s="762"/>
      <c r="AD670" s="762"/>
      <c r="AE670" s="762"/>
      <c r="AF670" s="762"/>
    </row>
    <row r="671" spans="1:32" ht="12.75" customHeight="1">
      <c r="A671" s="762"/>
      <c r="B671" s="762"/>
      <c r="C671" s="763"/>
      <c r="D671" s="763"/>
      <c r="E671" s="764"/>
      <c r="F671" s="763"/>
      <c r="G671" s="762"/>
      <c r="H671" s="762"/>
      <c r="I671" s="762"/>
      <c r="J671" s="762"/>
      <c r="K671" s="763"/>
      <c r="L671" s="763"/>
      <c r="M671" s="763"/>
      <c r="N671" s="763"/>
      <c r="O671" s="762"/>
      <c r="P671" s="762"/>
      <c r="Q671" s="762"/>
      <c r="R671" s="762"/>
      <c r="S671" s="762"/>
      <c r="T671" s="762"/>
      <c r="U671" s="762"/>
      <c r="V671" s="762"/>
      <c r="W671" s="762"/>
      <c r="X671" s="762"/>
      <c r="Y671" s="762"/>
      <c r="Z671" s="762"/>
      <c r="AA671" s="762"/>
      <c r="AB671" s="762"/>
      <c r="AC671" s="762"/>
      <c r="AD671" s="762"/>
      <c r="AE671" s="762"/>
      <c r="AF671" s="762"/>
    </row>
    <row r="672" spans="1:32" ht="12.75" customHeight="1">
      <c r="A672" s="762"/>
      <c r="B672" s="762"/>
      <c r="C672" s="763"/>
      <c r="D672" s="763"/>
      <c r="E672" s="764"/>
      <c r="F672" s="763"/>
      <c r="G672" s="762"/>
      <c r="H672" s="762"/>
      <c r="I672" s="762"/>
      <c r="J672" s="762"/>
      <c r="K672" s="763"/>
      <c r="L672" s="763"/>
      <c r="M672" s="763"/>
      <c r="N672" s="763"/>
      <c r="O672" s="762"/>
      <c r="P672" s="762"/>
      <c r="Q672" s="762"/>
      <c r="R672" s="762"/>
      <c r="S672" s="762"/>
      <c r="T672" s="762"/>
      <c r="U672" s="762"/>
      <c r="V672" s="762"/>
      <c r="W672" s="762"/>
      <c r="X672" s="762"/>
      <c r="Y672" s="762"/>
      <c r="Z672" s="762"/>
      <c r="AA672" s="762"/>
      <c r="AB672" s="762"/>
      <c r="AC672" s="762"/>
      <c r="AD672" s="762"/>
      <c r="AE672" s="762"/>
      <c r="AF672" s="762"/>
    </row>
    <row r="673" spans="1:32" ht="12.75" customHeight="1">
      <c r="A673" s="762"/>
      <c r="B673" s="762"/>
      <c r="C673" s="763"/>
      <c r="D673" s="763"/>
      <c r="E673" s="764"/>
      <c r="F673" s="763"/>
      <c r="G673" s="762"/>
      <c r="H673" s="762"/>
      <c r="I673" s="762"/>
      <c r="J673" s="762"/>
      <c r="K673" s="763"/>
      <c r="L673" s="763"/>
      <c r="M673" s="763"/>
      <c r="N673" s="763"/>
      <c r="O673" s="762"/>
      <c r="P673" s="762"/>
      <c r="Q673" s="762"/>
      <c r="R673" s="762"/>
      <c r="S673" s="762"/>
      <c r="T673" s="762"/>
      <c r="U673" s="762"/>
      <c r="V673" s="762"/>
      <c r="W673" s="762"/>
      <c r="X673" s="762"/>
      <c r="Y673" s="762"/>
      <c r="Z673" s="762"/>
      <c r="AA673" s="762"/>
      <c r="AB673" s="762"/>
      <c r="AC673" s="762"/>
      <c r="AD673" s="762"/>
      <c r="AE673" s="762"/>
      <c r="AF673" s="762"/>
    </row>
    <row r="674" spans="1:32" ht="12.75" customHeight="1">
      <c r="A674" s="762"/>
      <c r="B674" s="762"/>
      <c r="C674" s="763"/>
      <c r="D674" s="763"/>
      <c r="E674" s="764"/>
      <c r="F674" s="763"/>
      <c r="G674" s="762"/>
      <c r="H674" s="762"/>
      <c r="I674" s="762"/>
      <c r="J674" s="762"/>
      <c r="K674" s="763"/>
      <c r="L674" s="763"/>
      <c r="M674" s="763"/>
      <c r="N674" s="763"/>
      <c r="O674" s="762"/>
      <c r="P674" s="762"/>
      <c r="Q674" s="762"/>
      <c r="R674" s="762"/>
      <c r="S674" s="762"/>
      <c r="T674" s="762"/>
      <c r="U674" s="762"/>
      <c r="V674" s="762"/>
      <c r="W674" s="762"/>
      <c r="X674" s="762"/>
      <c r="Y674" s="762"/>
      <c r="Z674" s="762"/>
      <c r="AA674" s="762"/>
      <c r="AB674" s="762"/>
      <c r="AC674" s="762"/>
      <c r="AD674" s="762"/>
      <c r="AE674" s="762"/>
      <c r="AF674" s="762"/>
    </row>
    <row r="675" spans="1:32" ht="12.75" customHeight="1">
      <c r="A675" s="762"/>
      <c r="B675" s="762"/>
      <c r="C675" s="763"/>
      <c r="D675" s="763"/>
      <c r="E675" s="764"/>
      <c r="F675" s="763"/>
      <c r="G675" s="762"/>
      <c r="H675" s="762"/>
      <c r="I675" s="762"/>
      <c r="J675" s="762"/>
      <c r="K675" s="763"/>
      <c r="L675" s="763"/>
      <c r="M675" s="763"/>
      <c r="N675" s="763"/>
      <c r="O675" s="762"/>
      <c r="P675" s="762"/>
      <c r="Q675" s="762"/>
      <c r="R675" s="762"/>
      <c r="S675" s="762"/>
      <c r="T675" s="762"/>
      <c r="U675" s="762"/>
      <c r="V675" s="762"/>
      <c r="W675" s="762"/>
      <c r="X675" s="762"/>
      <c r="Y675" s="762"/>
      <c r="Z675" s="762"/>
      <c r="AA675" s="762"/>
      <c r="AB675" s="762"/>
      <c r="AC675" s="762"/>
      <c r="AD675" s="762"/>
      <c r="AE675" s="762"/>
      <c r="AF675" s="762"/>
    </row>
    <row r="676" spans="1:32" ht="12.75" customHeight="1">
      <c r="A676" s="762"/>
      <c r="B676" s="762"/>
      <c r="C676" s="763"/>
      <c r="D676" s="763"/>
      <c r="E676" s="764"/>
      <c r="F676" s="763"/>
      <c r="G676" s="762"/>
      <c r="H676" s="762"/>
      <c r="I676" s="762"/>
      <c r="J676" s="762"/>
      <c r="K676" s="763"/>
      <c r="L676" s="763"/>
      <c r="M676" s="763"/>
      <c r="N676" s="763"/>
      <c r="O676" s="762"/>
      <c r="P676" s="762"/>
      <c r="Q676" s="762"/>
      <c r="R676" s="762"/>
      <c r="S676" s="762"/>
      <c r="T676" s="762"/>
      <c r="U676" s="762"/>
      <c r="V676" s="762"/>
      <c r="W676" s="762"/>
      <c r="X676" s="762"/>
      <c r="Y676" s="762"/>
      <c r="Z676" s="762"/>
      <c r="AA676" s="762"/>
      <c r="AB676" s="762"/>
      <c r="AC676" s="762"/>
      <c r="AD676" s="762"/>
      <c r="AE676" s="762"/>
      <c r="AF676" s="762"/>
    </row>
    <row r="677" spans="1:32" ht="12.75" customHeight="1">
      <c r="A677" s="762"/>
      <c r="B677" s="762"/>
      <c r="C677" s="763"/>
      <c r="D677" s="763"/>
      <c r="E677" s="764"/>
      <c r="F677" s="763"/>
      <c r="G677" s="762"/>
      <c r="H677" s="762"/>
      <c r="I677" s="762"/>
      <c r="J677" s="762"/>
      <c r="K677" s="763"/>
      <c r="L677" s="763"/>
      <c r="M677" s="763"/>
      <c r="N677" s="763"/>
      <c r="O677" s="762"/>
      <c r="P677" s="762"/>
      <c r="Q677" s="762"/>
      <c r="R677" s="762"/>
      <c r="S677" s="762"/>
      <c r="T677" s="762"/>
      <c r="U677" s="762"/>
      <c r="V677" s="762"/>
      <c r="W677" s="762"/>
      <c r="X677" s="762"/>
      <c r="Y677" s="762"/>
      <c r="Z677" s="762"/>
      <c r="AA677" s="762"/>
      <c r="AB677" s="762"/>
      <c r="AC677" s="762"/>
      <c r="AD677" s="762"/>
      <c r="AE677" s="762"/>
      <c r="AF677" s="762"/>
    </row>
    <row r="678" spans="1:32" ht="12.75" customHeight="1">
      <c r="A678" s="762"/>
      <c r="B678" s="762"/>
      <c r="C678" s="763"/>
      <c r="D678" s="763"/>
      <c r="E678" s="764"/>
      <c r="F678" s="763"/>
      <c r="G678" s="762"/>
      <c r="H678" s="762"/>
      <c r="I678" s="762"/>
      <c r="J678" s="762"/>
      <c r="K678" s="763"/>
      <c r="L678" s="763"/>
      <c r="M678" s="763"/>
      <c r="N678" s="763"/>
      <c r="O678" s="762"/>
      <c r="P678" s="762"/>
      <c r="Q678" s="762"/>
      <c r="R678" s="762"/>
      <c r="S678" s="762"/>
      <c r="T678" s="762"/>
      <c r="U678" s="762"/>
      <c r="V678" s="762"/>
      <c r="W678" s="762"/>
      <c r="X678" s="762"/>
      <c r="Y678" s="762"/>
      <c r="Z678" s="762"/>
      <c r="AA678" s="762"/>
      <c r="AB678" s="762"/>
      <c r="AC678" s="762"/>
      <c r="AD678" s="762"/>
      <c r="AE678" s="762"/>
      <c r="AF678" s="762"/>
    </row>
    <row r="679" spans="1:32" ht="12.75" customHeight="1">
      <c r="A679" s="762"/>
      <c r="B679" s="762"/>
      <c r="C679" s="763"/>
      <c r="D679" s="763"/>
      <c r="E679" s="764"/>
      <c r="F679" s="763"/>
      <c r="G679" s="762"/>
      <c r="H679" s="762"/>
      <c r="I679" s="762"/>
      <c r="J679" s="762"/>
      <c r="K679" s="763"/>
      <c r="L679" s="763"/>
      <c r="M679" s="763"/>
      <c r="N679" s="763"/>
      <c r="O679" s="762"/>
      <c r="P679" s="762"/>
      <c r="Q679" s="762"/>
      <c r="R679" s="762"/>
      <c r="S679" s="762"/>
      <c r="T679" s="762"/>
      <c r="U679" s="762"/>
      <c r="V679" s="762"/>
      <c r="W679" s="762"/>
      <c r="X679" s="762"/>
      <c r="Y679" s="762"/>
      <c r="Z679" s="762"/>
      <c r="AA679" s="762"/>
      <c r="AB679" s="762"/>
      <c r="AC679" s="762"/>
      <c r="AD679" s="762"/>
      <c r="AE679" s="762"/>
      <c r="AF679" s="762"/>
    </row>
    <row r="680" spans="1:32" ht="12.75" customHeight="1">
      <c r="A680" s="762"/>
      <c r="B680" s="762"/>
      <c r="C680" s="763"/>
      <c r="D680" s="763"/>
      <c r="E680" s="764"/>
      <c r="F680" s="763"/>
      <c r="G680" s="762"/>
      <c r="H680" s="762"/>
      <c r="I680" s="762"/>
      <c r="J680" s="762"/>
      <c r="K680" s="763"/>
      <c r="L680" s="763"/>
      <c r="M680" s="763"/>
      <c r="N680" s="763"/>
      <c r="O680" s="762"/>
      <c r="P680" s="762"/>
      <c r="Q680" s="762"/>
      <c r="R680" s="762"/>
      <c r="S680" s="762"/>
      <c r="T680" s="762"/>
      <c r="U680" s="762"/>
      <c r="V680" s="762"/>
      <c r="W680" s="762"/>
      <c r="X680" s="762"/>
      <c r="Y680" s="762"/>
      <c r="Z680" s="762"/>
      <c r="AA680" s="762"/>
      <c r="AB680" s="762"/>
      <c r="AC680" s="762"/>
      <c r="AD680" s="762"/>
      <c r="AE680" s="762"/>
      <c r="AF680" s="762"/>
    </row>
    <row r="681" spans="1:32" ht="12.75" customHeight="1">
      <c r="A681" s="762"/>
      <c r="B681" s="762"/>
      <c r="C681" s="763"/>
      <c r="D681" s="763"/>
      <c r="E681" s="764"/>
      <c r="F681" s="763"/>
      <c r="G681" s="762"/>
      <c r="H681" s="762"/>
      <c r="I681" s="762"/>
      <c r="J681" s="762"/>
      <c r="K681" s="763"/>
      <c r="L681" s="763"/>
      <c r="M681" s="763"/>
      <c r="N681" s="763"/>
      <c r="O681" s="762"/>
      <c r="P681" s="762"/>
      <c r="Q681" s="762"/>
      <c r="R681" s="762"/>
      <c r="S681" s="762"/>
      <c r="T681" s="762"/>
      <c r="U681" s="762"/>
      <c r="V681" s="762"/>
      <c r="W681" s="762"/>
      <c r="X681" s="762"/>
      <c r="Y681" s="762"/>
      <c r="Z681" s="762"/>
      <c r="AA681" s="762"/>
      <c r="AB681" s="762"/>
      <c r="AC681" s="762"/>
      <c r="AD681" s="762"/>
      <c r="AE681" s="762"/>
      <c r="AF681" s="762"/>
    </row>
    <row r="682" spans="1:32" ht="12.75" customHeight="1">
      <c r="A682" s="762"/>
      <c r="B682" s="762"/>
      <c r="C682" s="763"/>
      <c r="D682" s="763"/>
      <c r="E682" s="764"/>
      <c r="F682" s="763"/>
      <c r="G682" s="762"/>
      <c r="H682" s="762"/>
      <c r="I682" s="762"/>
      <c r="J682" s="762"/>
      <c r="K682" s="763"/>
      <c r="L682" s="763"/>
      <c r="M682" s="763"/>
      <c r="N682" s="763"/>
      <c r="O682" s="762"/>
      <c r="P682" s="762"/>
      <c r="Q682" s="762"/>
      <c r="R682" s="762"/>
      <c r="S682" s="762"/>
      <c r="T682" s="762"/>
      <c r="U682" s="762"/>
      <c r="V682" s="762"/>
      <c r="W682" s="762"/>
      <c r="X682" s="762"/>
      <c r="Y682" s="762"/>
      <c r="Z682" s="762"/>
      <c r="AA682" s="762"/>
      <c r="AB682" s="762"/>
      <c r="AC682" s="762"/>
      <c r="AD682" s="762"/>
      <c r="AE682" s="762"/>
      <c r="AF682" s="762"/>
    </row>
    <row r="683" spans="1:32" ht="12.75" customHeight="1">
      <c r="A683" s="762"/>
      <c r="B683" s="762"/>
      <c r="C683" s="763"/>
      <c r="D683" s="763"/>
      <c r="E683" s="764"/>
      <c r="F683" s="763"/>
      <c r="G683" s="762"/>
      <c r="H683" s="762"/>
      <c r="I683" s="762"/>
      <c r="J683" s="762"/>
      <c r="K683" s="763"/>
      <c r="L683" s="763"/>
      <c r="M683" s="763"/>
      <c r="N683" s="763"/>
      <c r="O683" s="762"/>
      <c r="P683" s="762"/>
      <c r="Q683" s="762"/>
      <c r="R683" s="762"/>
      <c r="S683" s="762"/>
      <c r="T683" s="762"/>
      <c r="U683" s="762"/>
      <c r="V683" s="762"/>
      <c r="W683" s="762"/>
      <c r="X683" s="762"/>
      <c r="Y683" s="762"/>
      <c r="Z683" s="762"/>
      <c r="AA683" s="762"/>
      <c r="AB683" s="762"/>
      <c r="AC683" s="762"/>
      <c r="AD683" s="762"/>
      <c r="AE683" s="762"/>
      <c r="AF683" s="762"/>
    </row>
    <row r="684" spans="1:32" ht="12.75" customHeight="1">
      <c r="A684" s="762"/>
      <c r="B684" s="762"/>
      <c r="C684" s="763"/>
      <c r="D684" s="763"/>
      <c r="E684" s="764"/>
      <c r="F684" s="763"/>
      <c r="G684" s="762"/>
      <c r="H684" s="762"/>
      <c r="I684" s="762"/>
      <c r="J684" s="762"/>
      <c r="K684" s="763"/>
      <c r="L684" s="763"/>
      <c r="M684" s="763"/>
      <c r="N684" s="763"/>
      <c r="O684" s="762"/>
      <c r="P684" s="762"/>
      <c r="Q684" s="762"/>
      <c r="R684" s="762"/>
      <c r="S684" s="762"/>
      <c r="T684" s="762"/>
      <c r="U684" s="762"/>
      <c r="V684" s="762"/>
      <c r="W684" s="762"/>
      <c r="X684" s="762"/>
      <c r="Y684" s="762"/>
      <c r="Z684" s="762"/>
      <c r="AA684" s="762"/>
      <c r="AB684" s="762"/>
      <c r="AC684" s="762"/>
      <c r="AD684" s="762"/>
      <c r="AE684" s="762"/>
      <c r="AF684" s="762"/>
    </row>
    <row r="685" spans="1:32" ht="12.75" customHeight="1">
      <c r="A685" s="762"/>
      <c r="B685" s="762"/>
      <c r="C685" s="763"/>
      <c r="D685" s="763"/>
      <c r="E685" s="764"/>
      <c r="F685" s="763"/>
      <c r="G685" s="762"/>
      <c r="H685" s="762"/>
      <c r="I685" s="762"/>
      <c r="J685" s="762"/>
      <c r="K685" s="763"/>
      <c r="L685" s="763"/>
      <c r="M685" s="763"/>
      <c r="N685" s="763"/>
      <c r="O685" s="762"/>
      <c r="P685" s="762"/>
      <c r="Q685" s="762"/>
      <c r="R685" s="762"/>
      <c r="S685" s="762"/>
      <c r="T685" s="762"/>
      <c r="U685" s="762"/>
      <c r="V685" s="762"/>
      <c r="W685" s="762"/>
      <c r="X685" s="762"/>
      <c r="Y685" s="762"/>
      <c r="Z685" s="762"/>
      <c r="AA685" s="762"/>
      <c r="AB685" s="762"/>
      <c r="AC685" s="762"/>
      <c r="AD685" s="762"/>
      <c r="AE685" s="762"/>
      <c r="AF685" s="762"/>
    </row>
    <row r="686" spans="1:32" ht="12.75" customHeight="1">
      <c r="A686" s="762"/>
      <c r="B686" s="762"/>
      <c r="C686" s="763"/>
      <c r="D686" s="763"/>
      <c r="E686" s="764"/>
      <c r="F686" s="763"/>
      <c r="G686" s="762"/>
      <c r="H686" s="762"/>
      <c r="I686" s="762"/>
      <c r="J686" s="762"/>
      <c r="K686" s="763"/>
      <c r="L686" s="763"/>
      <c r="M686" s="763"/>
      <c r="N686" s="763"/>
      <c r="O686" s="762"/>
      <c r="P686" s="762"/>
      <c r="Q686" s="762"/>
      <c r="R686" s="762"/>
      <c r="S686" s="762"/>
      <c r="T686" s="762"/>
      <c r="U686" s="762"/>
      <c r="V686" s="762"/>
      <c r="W686" s="762"/>
      <c r="X686" s="762"/>
      <c r="Y686" s="762"/>
      <c r="Z686" s="762"/>
      <c r="AA686" s="762"/>
      <c r="AB686" s="762"/>
      <c r="AC686" s="762"/>
      <c r="AD686" s="762"/>
      <c r="AE686" s="762"/>
      <c r="AF686" s="762"/>
    </row>
    <row r="687" spans="1:32" ht="12.75" customHeight="1">
      <c r="A687" s="762"/>
      <c r="B687" s="762"/>
      <c r="C687" s="763"/>
      <c r="D687" s="763"/>
      <c r="E687" s="764"/>
      <c r="F687" s="763"/>
      <c r="G687" s="762"/>
      <c r="H687" s="762"/>
      <c r="I687" s="762"/>
      <c r="J687" s="762"/>
      <c r="K687" s="763"/>
      <c r="L687" s="763"/>
      <c r="M687" s="763"/>
      <c r="N687" s="763"/>
      <c r="O687" s="762"/>
      <c r="P687" s="762"/>
      <c r="Q687" s="762"/>
      <c r="R687" s="762"/>
      <c r="S687" s="762"/>
      <c r="T687" s="762"/>
      <c r="U687" s="762"/>
      <c r="V687" s="762"/>
      <c r="W687" s="762"/>
      <c r="X687" s="762"/>
      <c r="Y687" s="762"/>
      <c r="Z687" s="762"/>
      <c r="AA687" s="762"/>
      <c r="AB687" s="762"/>
      <c r="AC687" s="762"/>
      <c r="AD687" s="762"/>
      <c r="AE687" s="762"/>
      <c r="AF687" s="762"/>
    </row>
    <row r="688" spans="1:32" ht="12.75" customHeight="1">
      <c r="A688" s="762"/>
      <c r="B688" s="762"/>
      <c r="C688" s="763"/>
      <c r="D688" s="763"/>
      <c r="E688" s="764"/>
      <c r="F688" s="763"/>
      <c r="G688" s="762"/>
      <c r="H688" s="762"/>
      <c r="I688" s="762"/>
      <c r="J688" s="762"/>
      <c r="K688" s="763"/>
      <c r="L688" s="763"/>
      <c r="M688" s="763"/>
      <c r="N688" s="763"/>
      <c r="O688" s="762"/>
      <c r="P688" s="762"/>
      <c r="Q688" s="762"/>
      <c r="R688" s="762"/>
      <c r="S688" s="762"/>
      <c r="T688" s="762"/>
      <c r="U688" s="762"/>
      <c r="V688" s="762"/>
      <c r="W688" s="762"/>
      <c r="X688" s="762"/>
      <c r="Y688" s="762"/>
      <c r="Z688" s="762"/>
      <c r="AA688" s="762"/>
      <c r="AB688" s="762"/>
      <c r="AC688" s="762"/>
      <c r="AD688" s="762"/>
      <c r="AE688" s="762"/>
      <c r="AF688" s="762"/>
    </row>
    <row r="689" spans="1:32" ht="12.75" customHeight="1">
      <c r="A689" s="762"/>
      <c r="B689" s="762"/>
      <c r="C689" s="763"/>
      <c r="D689" s="763"/>
      <c r="E689" s="764"/>
      <c r="F689" s="763"/>
      <c r="G689" s="762"/>
      <c r="H689" s="762"/>
      <c r="I689" s="762"/>
      <c r="J689" s="762"/>
      <c r="K689" s="763"/>
      <c r="L689" s="763"/>
      <c r="M689" s="763"/>
      <c r="N689" s="763"/>
      <c r="O689" s="762"/>
      <c r="P689" s="762"/>
      <c r="Q689" s="762"/>
      <c r="R689" s="762"/>
      <c r="S689" s="762"/>
      <c r="T689" s="762"/>
      <c r="U689" s="762"/>
      <c r="V689" s="762"/>
      <c r="W689" s="762"/>
      <c r="X689" s="762"/>
      <c r="Y689" s="762"/>
      <c r="Z689" s="762"/>
      <c r="AA689" s="762"/>
      <c r="AB689" s="762"/>
      <c r="AC689" s="762"/>
      <c r="AD689" s="762"/>
      <c r="AE689" s="762"/>
      <c r="AF689" s="762"/>
    </row>
    <row r="690" spans="1:32" ht="12.75" customHeight="1">
      <c r="A690" s="762"/>
      <c r="B690" s="762"/>
      <c r="C690" s="763"/>
      <c r="D690" s="763"/>
      <c r="E690" s="764"/>
      <c r="F690" s="763"/>
      <c r="G690" s="762"/>
      <c r="H690" s="762"/>
      <c r="I690" s="762"/>
      <c r="J690" s="762"/>
      <c r="K690" s="763"/>
      <c r="L690" s="763"/>
      <c r="M690" s="763"/>
      <c r="N690" s="763"/>
      <c r="O690" s="762"/>
      <c r="P690" s="762"/>
      <c r="Q690" s="762"/>
      <c r="R690" s="762"/>
      <c r="S690" s="762"/>
      <c r="T690" s="762"/>
      <c r="U690" s="762"/>
      <c r="V690" s="762"/>
      <c r="W690" s="762"/>
      <c r="X690" s="762"/>
      <c r="Y690" s="762"/>
      <c r="Z690" s="762"/>
      <c r="AA690" s="762"/>
      <c r="AB690" s="762"/>
      <c r="AC690" s="762"/>
      <c r="AD690" s="762"/>
      <c r="AE690" s="762"/>
      <c r="AF690" s="762"/>
    </row>
    <row r="691" spans="1:32" ht="12.75" customHeight="1">
      <c r="A691" s="762"/>
      <c r="B691" s="762"/>
      <c r="C691" s="763"/>
      <c r="D691" s="763"/>
      <c r="E691" s="764"/>
      <c r="F691" s="763"/>
      <c r="G691" s="762"/>
      <c r="H691" s="762"/>
      <c r="I691" s="762"/>
      <c r="J691" s="762"/>
      <c r="K691" s="763"/>
      <c r="L691" s="763"/>
      <c r="M691" s="763"/>
      <c r="N691" s="763"/>
      <c r="O691" s="762"/>
      <c r="P691" s="762"/>
      <c r="Q691" s="762"/>
      <c r="R691" s="762"/>
      <c r="S691" s="762"/>
      <c r="T691" s="762"/>
      <c r="U691" s="762"/>
      <c r="V691" s="762"/>
      <c r="W691" s="762"/>
      <c r="X691" s="762"/>
      <c r="Y691" s="762"/>
      <c r="Z691" s="762"/>
      <c r="AA691" s="762"/>
      <c r="AB691" s="762"/>
      <c r="AC691" s="762"/>
      <c r="AD691" s="762"/>
      <c r="AE691" s="762"/>
      <c r="AF691" s="762"/>
    </row>
    <row r="692" spans="1:32" ht="12.75" customHeight="1">
      <c r="A692" s="762"/>
      <c r="B692" s="762"/>
      <c r="C692" s="763"/>
      <c r="D692" s="763"/>
      <c r="E692" s="764"/>
      <c r="F692" s="763"/>
      <c r="G692" s="762"/>
      <c r="H692" s="762"/>
      <c r="I692" s="762"/>
      <c r="J692" s="762"/>
      <c r="K692" s="763"/>
      <c r="L692" s="763"/>
      <c r="M692" s="763"/>
      <c r="N692" s="763"/>
      <c r="O692" s="762"/>
      <c r="P692" s="762"/>
      <c r="Q692" s="762"/>
      <c r="R692" s="762"/>
      <c r="S692" s="762"/>
      <c r="T692" s="762"/>
      <c r="U692" s="762"/>
      <c r="V692" s="762"/>
      <c r="W692" s="762"/>
      <c r="X692" s="762"/>
      <c r="Y692" s="762"/>
      <c r="Z692" s="762"/>
      <c r="AA692" s="762"/>
      <c r="AB692" s="762"/>
      <c r="AC692" s="762"/>
      <c r="AD692" s="762"/>
      <c r="AE692" s="762"/>
      <c r="AF692" s="762"/>
    </row>
    <row r="693" spans="1:32" ht="12.75" customHeight="1">
      <c r="A693" s="762"/>
      <c r="B693" s="762"/>
      <c r="C693" s="763"/>
      <c r="D693" s="763"/>
      <c r="E693" s="764"/>
      <c r="F693" s="763"/>
      <c r="G693" s="762"/>
      <c r="H693" s="762"/>
      <c r="I693" s="762"/>
      <c r="J693" s="762"/>
      <c r="K693" s="763"/>
      <c r="L693" s="763"/>
      <c r="M693" s="763"/>
      <c r="N693" s="763"/>
      <c r="O693" s="762"/>
      <c r="P693" s="762"/>
      <c r="Q693" s="762"/>
      <c r="R693" s="762"/>
      <c r="S693" s="762"/>
      <c r="T693" s="762"/>
      <c r="U693" s="762"/>
      <c r="V693" s="762"/>
      <c r="W693" s="762"/>
      <c r="X693" s="762"/>
      <c r="Y693" s="762"/>
      <c r="Z693" s="762"/>
      <c r="AA693" s="762"/>
      <c r="AB693" s="762"/>
      <c r="AC693" s="762"/>
      <c r="AD693" s="762"/>
      <c r="AE693" s="762"/>
      <c r="AF693" s="762"/>
    </row>
    <row r="694" spans="1:32" ht="12.75" customHeight="1">
      <c r="A694" s="762"/>
      <c r="B694" s="762"/>
      <c r="C694" s="763"/>
      <c r="D694" s="763"/>
      <c r="E694" s="764"/>
      <c r="F694" s="763"/>
      <c r="G694" s="762"/>
      <c r="H694" s="762"/>
      <c r="I694" s="762"/>
      <c r="J694" s="762"/>
      <c r="K694" s="763"/>
      <c r="L694" s="763"/>
      <c r="M694" s="763"/>
      <c r="N694" s="763"/>
      <c r="O694" s="762"/>
      <c r="P694" s="762"/>
      <c r="Q694" s="762"/>
      <c r="R694" s="762"/>
      <c r="S694" s="762"/>
      <c r="T694" s="762"/>
      <c r="U694" s="762"/>
      <c r="V694" s="762"/>
      <c r="W694" s="762"/>
      <c r="X694" s="762"/>
      <c r="Y694" s="762"/>
      <c r="Z694" s="762"/>
      <c r="AA694" s="762"/>
      <c r="AB694" s="762"/>
      <c r="AC694" s="762"/>
      <c r="AD694" s="762"/>
      <c r="AE694" s="762"/>
      <c r="AF694" s="762"/>
    </row>
    <row r="695" spans="1:32" ht="12.75" customHeight="1">
      <c r="A695" s="762"/>
      <c r="B695" s="762"/>
      <c r="C695" s="763"/>
      <c r="D695" s="763"/>
      <c r="E695" s="764"/>
      <c r="F695" s="763"/>
      <c r="G695" s="762"/>
      <c r="H695" s="762"/>
      <c r="I695" s="762"/>
      <c r="J695" s="762"/>
      <c r="K695" s="763"/>
      <c r="L695" s="763"/>
      <c r="M695" s="763"/>
      <c r="N695" s="763"/>
      <c r="O695" s="762"/>
      <c r="P695" s="762"/>
      <c r="Q695" s="762"/>
      <c r="R695" s="762"/>
      <c r="S695" s="762"/>
      <c r="T695" s="762"/>
      <c r="U695" s="762"/>
      <c r="V695" s="762"/>
      <c r="W695" s="762"/>
      <c r="X695" s="762"/>
      <c r="Y695" s="762"/>
      <c r="Z695" s="762"/>
      <c r="AA695" s="762"/>
      <c r="AB695" s="762"/>
      <c r="AC695" s="762"/>
      <c r="AD695" s="762"/>
      <c r="AE695" s="762"/>
      <c r="AF695" s="762"/>
    </row>
    <row r="696" spans="1:32" ht="12.75" customHeight="1">
      <c r="A696" s="762"/>
      <c r="B696" s="762"/>
      <c r="C696" s="763"/>
      <c r="D696" s="763"/>
      <c r="E696" s="764"/>
      <c r="F696" s="763"/>
      <c r="G696" s="762"/>
      <c r="H696" s="762"/>
      <c r="I696" s="762"/>
      <c r="J696" s="762"/>
      <c r="K696" s="763"/>
      <c r="L696" s="763"/>
      <c r="M696" s="763"/>
      <c r="N696" s="763"/>
      <c r="O696" s="762"/>
      <c r="P696" s="762"/>
      <c r="Q696" s="762"/>
      <c r="R696" s="762"/>
      <c r="S696" s="762"/>
      <c r="T696" s="762"/>
      <c r="U696" s="762"/>
      <c r="V696" s="762"/>
      <c r="W696" s="762"/>
      <c r="X696" s="762"/>
      <c r="Y696" s="762"/>
      <c r="Z696" s="762"/>
      <c r="AA696" s="762"/>
      <c r="AB696" s="762"/>
      <c r="AC696" s="762"/>
      <c r="AD696" s="762"/>
      <c r="AE696" s="762"/>
      <c r="AF696" s="762"/>
    </row>
    <row r="697" spans="1:32" ht="12.75" customHeight="1">
      <c r="A697" s="762"/>
      <c r="B697" s="762"/>
      <c r="C697" s="763"/>
      <c r="D697" s="763"/>
      <c r="E697" s="764"/>
      <c r="F697" s="763"/>
      <c r="G697" s="762"/>
      <c r="H697" s="762"/>
      <c r="I697" s="762"/>
      <c r="J697" s="762"/>
      <c r="K697" s="763"/>
      <c r="L697" s="763"/>
      <c r="M697" s="763"/>
      <c r="N697" s="763"/>
      <c r="O697" s="762"/>
      <c r="P697" s="762"/>
      <c r="Q697" s="762"/>
      <c r="R697" s="762"/>
      <c r="S697" s="762"/>
      <c r="T697" s="762"/>
      <c r="U697" s="762"/>
      <c r="V697" s="762"/>
      <c r="W697" s="762"/>
      <c r="X697" s="762"/>
      <c r="Y697" s="762"/>
      <c r="Z697" s="762"/>
      <c r="AA697" s="762"/>
      <c r="AB697" s="762"/>
      <c r="AC697" s="762"/>
      <c r="AD697" s="762"/>
      <c r="AE697" s="762"/>
      <c r="AF697" s="762"/>
    </row>
    <row r="698" spans="1:32" ht="12.75" customHeight="1">
      <c r="A698" s="762"/>
      <c r="B698" s="762"/>
      <c r="C698" s="763"/>
      <c r="D698" s="763"/>
      <c r="E698" s="764"/>
      <c r="F698" s="763"/>
      <c r="G698" s="762"/>
      <c r="H698" s="762"/>
      <c r="I698" s="762"/>
      <c r="J698" s="762"/>
      <c r="K698" s="763"/>
      <c r="L698" s="763"/>
      <c r="M698" s="763"/>
      <c r="N698" s="763"/>
      <c r="O698" s="762"/>
      <c r="P698" s="762"/>
      <c r="Q698" s="762"/>
      <c r="R698" s="762"/>
      <c r="S698" s="762"/>
      <c r="T698" s="762"/>
      <c r="U698" s="762"/>
      <c r="V698" s="762"/>
      <c r="W698" s="762"/>
      <c r="X698" s="762"/>
      <c r="Y698" s="762"/>
      <c r="Z698" s="762"/>
      <c r="AA698" s="762"/>
      <c r="AB698" s="762"/>
      <c r="AC698" s="762"/>
      <c r="AD698" s="762"/>
      <c r="AE698" s="762"/>
      <c r="AF698" s="762"/>
    </row>
    <row r="699" spans="1:32" ht="12.75" customHeight="1">
      <c r="A699" s="762"/>
      <c r="B699" s="762"/>
      <c r="C699" s="763"/>
      <c r="D699" s="763"/>
      <c r="E699" s="764"/>
      <c r="F699" s="763"/>
      <c r="G699" s="762"/>
      <c r="H699" s="762"/>
      <c r="I699" s="762"/>
      <c r="J699" s="762"/>
      <c r="K699" s="763"/>
      <c r="L699" s="763"/>
      <c r="M699" s="763"/>
      <c r="N699" s="763"/>
      <c r="O699" s="762"/>
      <c r="P699" s="762"/>
      <c r="Q699" s="762"/>
      <c r="R699" s="762"/>
      <c r="S699" s="762"/>
      <c r="T699" s="762"/>
      <c r="U699" s="762"/>
      <c r="V699" s="762"/>
      <c r="W699" s="762"/>
      <c r="X699" s="762"/>
      <c r="Y699" s="762"/>
      <c r="Z699" s="762"/>
      <c r="AA699" s="762"/>
      <c r="AB699" s="762"/>
      <c r="AC699" s="762"/>
      <c r="AD699" s="762"/>
      <c r="AE699" s="762"/>
      <c r="AF699" s="762"/>
    </row>
    <row r="700" spans="1:32" ht="12.75" customHeight="1">
      <c r="A700" s="762"/>
      <c r="B700" s="762"/>
      <c r="C700" s="763"/>
      <c r="D700" s="763"/>
      <c r="E700" s="764"/>
      <c r="F700" s="763"/>
      <c r="G700" s="762"/>
      <c r="H700" s="762"/>
      <c r="I700" s="762"/>
      <c r="J700" s="762"/>
      <c r="K700" s="763"/>
      <c r="L700" s="763"/>
      <c r="M700" s="763"/>
      <c r="N700" s="763"/>
      <c r="O700" s="762"/>
      <c r="P700" s="762"/>
      <c r="Q700" s="762"/>
      <c r="R700" s="762"/>
      <c r="S700" s="762"/>
      <c r="T700" s="762"/>
      <c r="U700" s="762"/>
      <c r="V700" s="762"/>
      <c r="W700" s="762"/>
      <c r="X700" s="762"/>
      <c r="Y700" s="762"/>
      <c r="Z700" s="762"/>
      <c r="AA700" s="762"/>
      <c r="AB700" s="762"/>
      <c r="AC700" s="762"/>
      <c r="AD700" s="762"/>
      <c r="AE700" s="762"/>
      <c r="AF700" s="762"/>
    </row>
    <row r="701" spans="1:32" ht="12.75" customHeight="1">
      <c r="A701" s="762"/>
      <c r="B701" s="762"/>
      <c r="C701" s="763"/>
      <c r="D701" s="763"/>
      <c r="E701" s="764"/>
      <c r="F701" s="763"/>
      <c r="G701" s="762"/>
      <c r="H701" s="762"/>
      <c r="I701" s="762"/>
      <c r="J701" s="762"/>
      <c r="K701" s="763"/>
      <c r="L701" s="763"/>
      <c r="M701" s="763"/>
      <c r="N701" s="763"/>
      <c r="O701" s="762"/>
      <c r="P701" s="762"/>
      <c r="Q701" s="762"/>
      <c r="R701" s="762"/>
      <c r="S701" s="762"/>
      <c r="T701" s="762"/>
      <c r="U701" s="762"/>
      <c r="V701" s="762"/>
      <c r="W701" s="762"/>
      <c r="X701" s="762"/>
      <c r="Y701" s="762"/>
      <c r="Z701" s="762"/>
      <c r="AA701" s="762"/>
      <c r="AB701" s="762"/>
      <c r="AC701" s="762"/>
      <c r="AD701" s="762"/>
      <c r="AE701" s="762"/>
      <c r="AF701" s="762"/>
    </row>
    <row r="702" spans="1:32" ht="12.75" customHeight="1">
      <c r="A702" s="762"/>
      <c r="B702" s="762"/>
      <c r="C702" s="763"/>
      <c r="D702" s="763"/>
      <c r="E702" s="764"/>
      <c r="F702" s="763"/>
      <c r="G702" s="762"/>
      <c r="H702" s="762"/>
      <c r="I702" s="762"/>
      <c r="J702" s="762"/>
      <c r="K702" s="763"/>
      <c r="L702" s="763"/>
      <c r="M702" s="763"/>
      <c r="N702" s="763"/>
      <c r="O702" s="762"/>
      <c r="P702" s="762"/>
      <c r="Q702" s="762"/>
      <c r="R702" s="762"/>
      <c r="S702" s="762"/>
      <c r="T702" s="762"/>
      <c r="U702" s="762"/>
      <c r="V702" s="762"/>
      <c r="W702" s="762"/>
      <c r="X702" s="762"/>
      <c r="Y702" s="762"/>
      <c r="Z702" s="762"/>
      <c r="AA702" s="762"/>
      <c r="AB702" s="762"/>
      <c r="AC702" s="762"/>
      <c r="AD702" s="762"/>
      <c r="AE702" s="762"/>
      <c r="AF702" s="762"/>
    </row>
    <row r="703" spans="1:32" ht="12.75" customHeight="1">
      <c r="A703" s="762"/>
      <c r="B703" s="762"/>
      <c r="C703" s="763"/>
      <c r="D703" s="763"/>
      <c r="E703" s="764"/>
      <c r="F703" s="763"/>
      <c r="G703" s="762"/>
      <c r="H703" s="762"/>
      <c r="I703" s="762"/>
      <c r="J703" s="762"/>
      <c r="K703" s="763"/>
      <c r="L703" s="763"/>
      <c r="M703" s="763"/>
      <c r="N703" s="763"/>
      <c r="O703" s="762"/>
      <c r="P703" s="762"/>
      <c r="Q703" s="762"/>
      <c r="R703" s="762"/>
      <c r="S703" s="762"/>
      <c r="T703" s="762"/>
      <c r="U703" s="762"/>
      <c r="V703" s="762"/>
      <c r="W703" s="762"/>
      <c r="X703" s="762"/>
      <c r="Y703" s="762"/>
      <c r="Z703" s="762"/>
      <c r="AA703" s="762"/>
      <c r="AB703" s="762"/>
      <c r="AC703" s="762"/>
      <c r="AD703" s="762"/>
      <c r="AE703" s="762"/>
      <c r="AF703" s="762"/>
    </row>
    <row r="704" spans="1:32" ht="12.75" customHeight="1">
      <c r="A704" s="762"/>
      <c r="B704" s="762"/>
      <c r="C704" s="763"/>
      <c r="D704" s="763"/>
      <c r="E704" s="764"/>
      <c r="F704" s="763"/>
      <c r="G704" s="762"/>
      <c r="H704" s="762"/>
      <c r="I704" s="762"/>
      <c r="J704" s="762"/>
      <c r="K704" s="763"/>
      <c r="L704" s="763"/>
      <c r="M704" s="763"/>
      <c r="N704" s="763"/>
      <c r="O704" s="762"/>
      <c r="P704" s="762"/>
      <c r="Q704" s="762"/>
      <c r="R704" s="762"/>
      <c r="S704" s="762"/>
      <c r="T704" s="762"/>
      <c r="U704" s="762"/>
      <c r="V704" s="762"/>
      <c r="W704" s="762"/>
      <c r="X704" s="762"/>
      <c r="Y704" s="762"/>
      <c r="Z704" s="762"/>
      <c r="AA704" s="762"/>
      <c r="AB704" s="762"/>
      <c r="AC704" s="762"/>
      <c r="AD704" s="762"/>
      <c r="AE704" s="762"/>
      <c r="AF704" s="762"/>
    </row>
    <row r="705" spans="1:32" ht="12.75" customHeight="1">
      <c r="A705" s="762"/>
      <c r="B705" s="762"/>
      <c r="C705" s="763"/>
      <c r="D705" s="763"/>
      <c r="E705" s="764"/>
      <c r="F705" s="763"/>
      <c r="G705" s="762"/>
      <c r="H705" s="762"/>
      <c r="I705" s="762"/>
      <c r="J705" s="762"/>
      <c r="K705" s="763"/>
      <c r="L705" s="763"/>
      <c r="M705" s="763"/>
      <c r="N705" s="763"/>
      <c r="O705" s="762"/>
      <c r="P705" s="762"/>
      <c r="Q705" s="762"/>
      <c r="R705" s="762"/>
      <c r="S705" s="762"/>
      <c r="T705" s="762"/>
      <c r="U705" s="762"/>
      <c r="V705" s="762"/>
      <c r="W705" s="762"/>
      <c r="X705" s="762"/>
      <c r="Y705" s="762"/>
      <c r="Z705" s="762"/>
      <c r="AA705" s="762"/>
      <c r="AB705" s="762"/>
      <c r="AC705" s="762"/>
      <c r="AD705" s="762"/>
      <c r="AE705" s="762"/>
      <c r="AF705" s="762"/>
    </row>
    <row r="706" spans="1:32" ht="12.75" customHeight="1">
      <c r="A706" s="762"/>
      <c r="B706" s="762"/>
      <c r="C706" s="763"/>
      <c r="D706" s="763"/>
      <c r="E706" s="764"/>
      <c r="F706" s="763"/>
      <c r="G706" s="762"/>
      <c r="H706" s="762"/>
      <c r="I706" s="762"/>
      <c r="J706" s="762"/>
      <c r="K706" s="763"/>
      <c r="L706" s="763"/>
      <c r="M706" s="763"/>
      <c r="N706" s="763"/>
      <c r="O706" s="762"/>
      <c r="P706" s="762"/>
      <c r="Q706" s="762"/>
      <c r="R706" s="762"/>
      <c r="S706" s="762"/>
      <c r="T706" s="762"/>
      <c r="U706" s="762"/>
      <c r="V706" s="762"/>
      <c r="W706" s="762"/>
      <c r="X706" s="762"/>
      <c r="Y706" s="762"/>
      <c r="Z706" s="762"/>
      <c r="AA706" s="762"/>
      <c r="AB706" s="762"/>
      <c r="AC706" s="762"/>
      <c r="AD706" s="762"/>
      <c r="AE706" s="762"/>
      <c r="AF706" s="762"/>
    </row>
    <row r="707" spans="1:32" ht="12.75" customHeight="1">
      <c r="A707" s="762"/>
      <c r="B707" s="762"/>
      <c r="C707" s="763"/>
      <c r="D707" s="763"/>
      <c r="E707" s="764"/>
      <c r="F707" s="763"/>
      <c r="G707" s="762"/>
      <c r="H707" s="762"/>
      <c r="I707" s="762"/>
      <c r="J707" s="762"/>
      <c r="K707" s="763"/>
      <c r="L707" s="763"/>
      <c r="M707" s="763"/>
      <c r="N707" s="763"/>
      <c r="O707" s="762"/>
      <c r="P707" s="762"/>
      <c r="Q707" s="762"/>
      <c r="R707" s="762"/>
      <c r="S707" s="762"/>
      <c r="T707" s="762"/>
      <c r="U707" s="762"/>
      <c r="V707" s="762"/>
      <c r="W707" s="762"/>
      <c r="X707" s="762"/>
      <c r="Y707" s="762"/>
      <c r="Z707" s="762"/>
      <c r="AA707" s="762"/>
      <c r="AB707" s="762"/>
      <c r="AC707" s="762"/>
      <c r="AD707" s="762"/>
      <c r="AE707" s="762"/>
      <c r="AF707" s="762"/>
    </row>
    <row r="708" spans="1:32" ht="12.75" customHeight="1">
      <c r="A708" s="762"/>
      <c r="B708" s="762"/>
      <c r="C708" s="763"/>
      <c r="D708" s="763"/>
      <c r="E708" s="764"/>
      <c r="F708" s="763"/>
      <c r="G708" s="762"/>
      <c r="H708" s="762"/>
      <c r="I708" s="762"/>
      <c r="J708" s="762"/>
      <c r="K708" s="763"/>
      <c r="L708" s="763"/>
      <c r="M708" s="763"/>
      <c r="N708" s="763"/>
      <c r="O708" s="762"/>
      <c r="P708" s="762"/>
      <c r="Q708" s="762"/>
      <c r="R708" s="762"/>
      <c r="S708" s="762"/>
      <c r="T708" s="762"/>
      <c r="U708" s="762"/>
      <c r="V708" s="762"/>
      <c r="W708" s="762"/>
      <c r="X708" s="762"/>
      <c r="Y708" s="762"/>
      <c r="Z708" s="762"/>
      <c r="AA708" s="762"/>
      <c r="AB708" s="762"/>
      <c r="AC708" s="762"/>
      <c r="AD708" s="762"/>
      <c r="AE708" s="762"/>
      <c r="AF708" s="762"/>
    </row>
    <row r="709" spans="1:32" ht="12.75" customHeight="1">
      <c r="A709" s="762"/>
      <c r="B709" s="762"/>
      <c r="C709" s="763"/>
      <c r="D709" s="763"/>
      <c r="E709" s="764"/>
      <c r="F709" s="763"/>
      <c r="G709" s="762"/>
      <c r="H709" s="762"/>
      <c r="I709" s="762"/>
      <c r="J709" s="762"/>
      <c r="K709" s="763"/>
      <c r="L709" s="763"/>
      <c r="M709" s="763"/>
      <c r="N709" s="763"/>
      <c r="O709" s="762"/>
      <c r="P709" s="762"/>
      <c r="Q709" s="762"/>
      <c r="R709" s="762"/>
      <c r="S709" s="762"/>
      <c r="T709" s="762"/>
      <c r="U709" s="762"/>
      <c r="V709" s="762"/>
      <c r="W709" s="762"/>
      <c r="X709" s="762"/>
      <c r="Y709" s="762"/>
      <c r="Z709" s="762"/>
      <c r="AA709" s="762"/>
      <c r="AB709" s="762"/>
      <c r="AC709" s="762"/>
      <c r="AD709" s="762"/>
      <c r="AE709" s="762"/>
      <c r="AF709" s="762"/>
    </row>
    <row r="710" spans="1:32" ht="12.75" customHeight="1">
      <c r="A710" s="762"/>
      <c r="B710" s="762"/>
      <c r="C710" s="763"/>
      <c r="D710" s="763"/>
      <c r="E710" s="764"/>
      <c r="F710" s="763"/>
      <c r="G710" s="762"/>
      <c r="H710" s="762"/>
      <c r="I710" s="762"/>
      <c r="J710" s="762"/>
      <c r="K710" s="763"/>
      <c r="L710" s="763"/>
      <c r="M710" s="763"/>
      <c r="N710" s="763"/>
      <c r="O710" s="762"/>
      <c r="P710" s="762"/>
      <c r="Q710" s="762"/>
      <c r="R710" s="762"/>
      <c r="S710" s="762"/>
      <c r="T710" s="762"/>
      <c r="U710" s="762"/>
      <c r="V710" s="762"/>
      <c r="W710" s="762"/>
      <c r="X710" s="762"/>
      <c r="Y710" s="762"/>
      <c r="Z710" s="762"/>
      <c r="AA710" s="762"/>
      <c r="AB710" s="762"/>
      <c r="AC710" s="762"/>
      <c r="AD710" s="762"/>
      <c r="AE710" s="762"/>
      <c r="AF710" s="762"/>
    </row>
    <row r="711" spans="1:32" ht="12.75" customHeight="1">
      <c r="A711" s="762"/>
      <c r="B711" s="762"/>
      <c r="C711" s="763"/>
      <c r="D711" s="763"/>
      <c r="E711" s="764"/>
      <c r="F711" s="763"/>
      <c r="G711" s="762"/>
      <c r="H711" s="762"/>
      <c r="I711" s="762"/>
      <c r="J711" s="762"/>
      <c r="K711" s="763"/>
      <c r="L711" s="763"/>
      <c r="M711" s="763"/>
      <c r="N711" s="763"/>
      <c r="O711" s="762"/>
      <c r="P711" s="762"/>
      <c r="Q711" s="762"/>
      <c r="R711" s="762"/>
      <c r="S711" s="762"/>
      <c r="T711" s="762"/>
      <c r="U711" s="762"/>
      <c r="V711" s="762"/>
      <c r="W711" s="762"/>
      <c r="X711" s="762"/>
      <c r="Y711" s="762"/>
      <c r="Z711" s="762"/>
      <c r="AA711" s="762"/>
      <c r="AB711" s="762"/>
      <c r="AC711" s="762"/>
      <c r="AD711" s="762"/>
      <c r="AE711" s="762"/>
      <c r="AF711" s="762"/>
    </row>
    <row r="712" spans="1:32" ht="12.75" customHeight="1">
      <c r="A712" s="762"/>
      <c r="B712" s="762"/>
      <c r="C712" s="763"/>
      <c r="D712" s="763"/>
      <c r="E712" s="764"/>
      <c r="F712" s="763"/>
      <c r="G712" s="762"/>
      <c r="H712" s="762"/>
      <c r="I712" s="762"/>
      <c r="J712" s="762"/>
      <c r="K712" s="763"/>
      <c r="L712" s="763"/>
      <c r="M712" s="763"/>
      <c r="N712" s="763"/>
      <c r="O712" s="762"/>
      <c r="P712" s="762"/>
      <c r="Q712" s="762"/>
      <c r="R712" s="762"/>
      <c r="S712" s="762"/>
      <c r="T712" s="762"/>
      <c r="U712" s="762"/>
      <c r="V712" s="762"/>
      <c r="W712" s="762"/>
      <c r="X712" s="762"/>
      <c r="Y712" s="762"/>
      <c r="Z712" s="762"/>
      <c r="AA712" s="762"/>
      <c r="AB712" s="762"/>
      <c r="AC712" s="762"/>
      <c r="AD712" s="762"/>
      <c r="AE712" s="762"/>
      <c r="AF712" s="762"/>
    </row>
    <row r="713" spans="1:32" ht="12.75" customHeight="1">
      <c r="A713" s="762"/>
      <c r="B713" s="762"/>
      <c r="C713" s="763"/>
      <c r="D713" s="763"/>
      <c r="E713" s="764"/>
      <c r="F713" s="763"/>
      <c r="G713" s="762"/>
      <c r="H713" s="762"/>
      <c r="I713" s="762"/>
      <c r="J713" s="762"/>
      <c r="K713" s="763"/>
      <c r="L713" s="763"/>
      <c r="M713" s="763"/>
      <c r="N713" s="763"/>
      <c r="O713" s="762"/>
      <c r="P713" s="762"/>
      <c r="Q713" s="762"/>
      <c r="R713" s="762"/>
      <c r="S713" s="762"/>
      <c r="T713" s="762"/>
      <c r="U713" s="762"/>
      <c r="V713" s="762"/>
      <c r="W713" s="762"/>
      <c r="X713" s="762"/>
      <c r="Y713" s="762"/>
      <c r="Z713" s="762"/>
      <c r="AA713" s="762"/>
      <c r="AB713" s="762"/>
      <c r="AC713" s="762"/>
      <c r="AD713" s="762"/>
      <c r="AE713" s="762"/>
      <c r="AF713" s="762"/>
    </row>
    <row r="714" spans="1:32" ht="12.75" customHeight="1">
      <c r="A714" s="762"/>
      <c r="B714" s="762"/>
      <c r="C714" s="763"/>
      <c r="D714" s="763"/>
      <c r="E714" s="764"/>
      <c r="F714" s="763"/>
      <c r="G714" s="762"/>
      <c r="H714" s="762"/>
      <c r="I714" s="762"/>
      <c r="J714" s="762"/>
      <c r="K714" s="763"/>
      <c r="L714" s="763"/>
      <c r="M714" s="763"/>
      <c r="N714" s="763"/>
      <c r="O714" s="762"/>
      <c r="P714" s="762"/>
      <c r="Q714" s="762"/>
      <c r="R714" s="762"/>
      <c r="S714" s="762"/>
      <c r="T714" s="762"/>
      <c r="U714" s="762"/>
      <c r="V714" s="762"/>
      <c r="W714" s="762"/>
      <c r="X714" s="762"/>
      <c r="Y714" s="762"/>
      <c r="Z714" s="762"/>
      <c r="AA714" s="762"/>
      <c r="AB714" s="762"/>
      <c r="AC714" s="762"/>
      <c r="AD714" s="762"/>
      <c r="AE714" s="762"/>
      <c r="AF714" s="762"/>
    </row>
    <row r="715" spans="1:32" ht="12.75" customHeight="1">
      <c r="A715" s="762"/>
      <c r="B715" s="762"/>
      <c r="C715" s="763"/>
      <c r="D715" s="763"/>
      <c r="E715" s="764"/>
      <c r="F715" s="763"/>
      <c r="G715" s="762"/>
      <c r="H715" s="762"/>
      <c r="I715" s="762"/>
      <c r="J715" s="762"/>
      <c r="K715" s="763"/>
      <c r="L715" s="763"/>
      <c r="M715" s="763"/>
      <c r="N715" s="763"/>
      <c r="O715" s="762"/>
      <c r="P715" s="762"/>
      <c r="Q715" s="762"/>
      <c r="R715" s="762"/>
      <c r="S715" s="762"/>
      <c r="T715" s="762"/>
      <c r="U715" s="762"/>
      <c r="V715" s="762"/>
      <c r="W715" s="762"/>
      <c r="X715" s="762"/>
      <c r="Y715" s="762"/>
      <c r="Z715" s="762"/>
      <c r="AA715" s="762"/>
      <c r="AB715" s="762"/>
      <c r="AC715" s="762"/>
      <c r="AD715" s="762"/>
      <c r="AE715" s="762"/>
      <c r="AF715" s="762"/>
    </row>
    <row r="716" spans="1:32" ht="12.75" customHeight="1">
      <c r="A716" s="762"/>
      <c r="B716" s="762"/>
      <c r="C716" s="763"/>
      <c r="D716" s="763"/>
      <c r="E716" s="764"/>
      <c r="F716" s="763"/>
      <c r="G716" s="762"/>
      <c r="H716" s="762"/>
      <c r="I716" s="762"/>
      <c r="J716" s="762"/>
      <c r="K716" s="763"/>
      <c r="L716" s="763"/>
      <c r="M716" s="763"/>
      <c r="N716" s="763"/>
      <c r="O716" s="762"/>
      <c r="P716" s="762"/>
      <c r="Q716" s="762"/>
      <c r="R716" s="762"/>
      <c r="S716" s="762"/>
      <c r="T716" s="762"/>
      <c r="U716" s="762"/>
      <c r="V716" s="762"/>
      <c r="W716" s="762"/>
      <c r="X716" s="762"/>
      <c r="Y716" s="762"/>
      <c r="Z716" s="762"/>
      <c r="AA716" s="762"/>
      <c r="AB716" s="762"/>
      <c r="AC716" s="762"/>
      <c r="AD716" s="762"/>
      <c r="AE716" s="762"/>
      <c r="AF716" s="762"/>
    </row>
    <row r="717" spans="1:32" ht="12.75" customHeight="1">
      <c r="A717" s="762"/>
      <c r="B717" s="762"/>
      <c r="C717" s="763"/>
      <c r="D717" s="763"/>
      <c r="E717" s="764"/>
      <c r="F717" s="763"/>
      <c r="G717" s="762"/>
      <c r="H717" s="762"/>
      <c r="I717" s="762"/>
      <c r="J717" s="762"/>
      <c r="K717" s="763"/>
      <c r="L717" s="763"/>
      <c r="M717" s="763"/>
      <c r="N717" s="763"/>
      <c r="O717" s="762"/>
      <c r="P717" s="762"/>
      <c r="Q717" s="762"/>
      <c r="R717" s="762"/>
      <c r="S717" s="762"/>
      <c r="T717" s="762"/>
      <c r="U717" s="762"/>
      <c r="V717" s="762"/>
      <c r="W717" s="762"/>
      <c r="X717" s="762"/>
      <c r="Y717" s="762"/>
      <c r="Z717" s="762"/>
      <c r="AA717" s="762"/>
      <c r="AB717" s="762"/>
      <c r="AC717" s="762"/>
      <c r="AD717" s="762"/>
      <c r="AE717" s="762"/>
      <c r="AF717" s="762"/>
    </row>
    <row r="718" spans="1:32" ht="12.75" customHeight="1">
      <c r="A718" s="762"/>
      <c r="B718" s="762"/>
      <c r="C718" s="763"/>
      <c r="D718" s="763"/>
      <c r="E718" s="764"/>
      <c r="F718" s="763"/>
      <c r="G718" s="762"/>
      <c r="H718" s="762"/>
      <c r="I718" s="762"/>
      <c r="J718" s="762"/>
      <c r="K718" s="763"/>
      <c r="L718" s="763"/>
      <c r="M718" s="763"/>
      <c r="N718" s="763"/>
      <c r="O718" s="762"/>
      <c r="P718" s="762"/>
      <c r="Q718" s="762"/>
      <c r="R718" s="762"/>
      <c r="S718" s="762"/>
      <c r="T718" s="762"/>
      <c r="U718" s="762"/>
      <c r="V718" s="762"/>
      <c r="W718" s="762"/>
      <c r="X718" s="762"/>
      <c r="Y718" s="762"/>
      <c r="Z718" s="762"/>
      <c r="AA718" s="762"/>
      <c r="AB718" s="762"/>
      <c r="AC718" s="762"/>
      <c r="AD718" s="762"/>
      <c r="AE718" s="762"/>
      <c r="AF718" s="762"/>
    </row>
    <row r="719" spans="1:32" ht="12.75" customHeight="1">
      <c r="A719" s="762"/>
      <c r="B719" s="762"/>
      <c r="C719" s="763"/>
      <c r="D719" s="763"/>
      <c r="E719" s="764"/>
      <c r="F719" s="763"/>
      <c r="G719" s="762"/>
      <c r="H719" s="762"/>
      <c r="I719" s="762"/>
      <c r="J719" s="762"/>
      <c r="K719" s="763"/>
      <c r="L719" s="763"/>
      <c r="M719" s="763"/>
      <c r="N719" s="763"/>
      <c r="O719" s="762"/>
      <c r="P719" s="762"/>
      <c r="Q719" s="762"/>
      <c r="R719" s="762"/>
      <c r="S719" s="762"/>
      <c r="T719" s="762"/>
      <c r="U719" s="762"/>
      <c r="V719" s="762"/>
      <c r="W719" s="762"/>
      <c r="X719" s="762"/>
      <c r="Y719" s="762"/>
      <c r="Z719" s="762"/>
      <c r="AA719" s="762"/>
      <c r="AB719" s="762"/>
      <c r="AC719" s="762"/>
      <c r="AD719" s="762"/>
      <c r="AE719" s="762"/>
      <c r="AF719" s="762"/>
    </row>
    <row r="720" spans="1:32" ht="12.75" customHeight="1">
      <c r="A720" s="762"/>
      <c r="B720" s="762"/>
      <c r="C720" s="763"/>
      <c r="D720" s="763"/>
      <c r="E720" s="764"/>
      <c r="F720" s="763"/>
      <c r="G720" s="762"/>
      <c r="H720" s="762"/>
      <c r="I720" s="762"/>
      <c r="J720" s="762"/>
      <c r="K720" s="763"/>
      <c r="L720" s="763"/>
      <c r="M720" s="763"/>
      <c r="N720" s="763"/>
      <c r="O720" s="762"/>
      <c r="P720" s="762"/>
      <c r="Q720" s="762"/>
      <c r="R720" s="762"/>
      <c r="S720" s="762"/>
      <c r="T720" s="762"/>
      <c r="U720" s="762"/>
      <c r="V720" s="762"/>
      <c r="W720" s="762"/>
      <c r="X720" s="762"/>
      <c r="Y720" s="762"/>
      <c r="Z720" s="762"/>
      <c r="AA720" s="762"/>
      <c r="AB720" s="762"/>
      <c r="AC720" s="762"/>
      <c r="AD720" s="762"/>
      <c r="AE720" s="762"/>
      <c r="AF720" s="762"/>
    </row>
    <row r="721" spans="1:32" ht="12.75" customHeight="1">
      <c r="A721" s="762"/>
      <c r="B721" s="762"/>
      <c r="C721" s="763"/>
      <c r="D721" s="763"/>
      <c r="E721" s="764"/>
      <c r="F721" s="763"/>
      <c r="G721" s="762"/>
      <c r="H721" s="762"/>
      <c r="I721" s="762"/>
      <c r="J721" s="762"/>
      <c r="K721" s="763"/>
      <c r="L721" s="763"/>
      <c r="M721" s="763"/>
      <c r="N721" s="763"/>
      <c r="O721" s="762"/>
      <c r="P721" s="762"/>
      <c r="Q721" s="762"/>
      <c r="R721" s="762"/>
      <c r="S721" s="762"/>
      <c r="T721" s="762"/>
      <c r="U721" s="762"/>
      <c r="V721" s="762"/>
      <c r="W721" s="762"/>
      <c r="X721" s="762"/>
      <c r="Y721" s="762"/>
      <c r="Z721" s="762"/>
      <c r="AA721" s="762"/>
      <c r="AB721" s="762"/>
      <c r="AC721" s="762"/>
      <c r="AD721" s="762"/>
      <c r="AE721" s="762"/>
      <c r="AF721" s="762"/>
    </row>
    <row r="722" spans="1:32" ht="12.75" customHeight="1">
      <c r="A722" s="762"/>
      <c r="B722" s="762"/>
      <c r="C722" s="763"/>
      <c r="D722" s="763"/>
      <c r="E722" s="764"/>
      <c r="F722" s="763"/>
      <c r="G722" s="762"/>
      <c r="H722" s="762"/>
      <c r="I722" s="762"/>
      <c r="J722" s="762"/>
      <c r="K722" s="763"/>
      <c r="L722" s="763"/>
      <c r="M722" s="763"/>
      <c r="N722" s="763"/>
      <c r="O722" s="762"/>
      <c r="P722" s="762"/>
      <c r="Q722" s="762"/>
      <c r="R722" s="762"/>
      <c r="S722" s="762"/>
      <c r="T722" s="762"/>
      <c r="U722" s="762"/>
      <c r="V722" s="762"/>
      <c r="W722" s="762"/>
      <c r="X722" s="762"/>
      <c r="Y722" s="762"/>
      <c r="Z722" s="762"/>
      <c r="AA722" s="762"/>
      <c r="AB722" s="762"/>
      <c r="AC722" s="762"/>
      <c r="AD722" s="762"/>
      <c r="AE722" s="762"/>
      <c r="AF722" s="762"/>
    </row>
    <row r="723" spans="1:32" ht="12.75" customHeight="1">
      <c r="A723" s="762"/>
      <c r="B723" s="762"/>
      <c r="C723" s="763"/>
      <c r="D723" s="763"/>
      <c r="E723" s="764"/>
      <c r="F723" s="763"/>
      <c r="G723" s="762"/>
      <c r="H723" s="762"/>
      <c r="I723" s="762"/>
      <c r="J723" s="762"/>
      <c r="K723" s="763"/>
      <c r="L723" s="763"/>
      <c r="M723" s="763"/>
      <c r="N723" s="763"/>
      <c r="O723" s="762"/>
      <c r="P723" s="762"/>
      <c r="Q723" s="762"/>
      <c r="R723" s="762"/>
      <c r="S723" s="762"/>
      <c r="T723" s="762"/>
      <c r="U723" s="762"/>
      <c r="V723" s="762"/>
      <c r="W723" s="762"/>
      <c r="X723" s="762"/>
      <c r="Y723" s="762"/>
      <c r="Z723" s="762"/>
      <c r="AA723" s="762"/>
      <c r="AB723" s="762"/>
      <c r="AC723" s="762"/>
      <c r="AD723" s="762"/>
      <c r="AE723" s="762"/>
      <c r="AF723" s="762"/>
    </row>
    <row r="724" spans="1:32" ht="12.75" customHeight="1">
      <c r="A724" s="762"/>
      <c r="B724" s="762"/>
      <c r="C724" s="763"/>
      <c r="D724" s="763"/>
      <c r="E724" s="764"/>
      <c r="F724" s="763"/>
      <c r="G724" s="762"/>
      <c r="H724" s="762"/>
      <c r="I724" s="762"/>
      <c r="J724" s="762"/>
      <c r="K724" s="763"/>
      <c r="L724" s="763"/>
      <c r="M724" s="763"/>
      <c r="N724" s="763"/>
      <c r="O724" s="762"/>
      <c r="P724" s="762"/>
      <c r="Q724" s="762"/>
      <c r="R724" s="762"/>
      <c r="S724" s="762"/>
      <c r="T724" s="762"/>
      <c r="U724" s="762"/>
      <c r="V724" s="762"/>
      <c r="W724" s="762"/>
      <c r="X724" s="762"/>
      <c r="Y724" s="762"/>
      <c r="Z724" s="762"/>
      <c r="AA724" s="762"/>
      <c r="AB724" s="762"/>
      <c r="AC724" s="762"/>
      <c r="AD724" s="762"/>
      <c r="AE724" s="762"/>
      <c r="AF724" s="762"/>
    </row>
    <row r="725" spans="1:32" ht="12.75" customHeight="1">
      <c r="A725" s="762"/>
      <c r="B725" s="762"/>
      <c r="C725" s="763"/>
      <c r="D725" s="763"/>
      <c r="E725" s="764"/>
      <c r="F725" s="763"/>
      <c r="G725" s="762"/>
      <c r="H725" s="762"/>
      <c r="I725" s="762"/>
      <c r="J725" s="762"/>
      <c r="K725" s="763"/>
      <c r="L725" s="763"/>
      <c r="M725" s="763"/>
      <c r="N725" s="763"/>
      <c r="O725" s="762"/>
      <c r="P725" s="762"/>
      <c r="Q725" s="762"/>
      <c r="R725" s="762"/>
      <c r="S725" s="762"/>
      <c r="T725" s="762"/>
      <c r="U725" s="762"/>
      <c r="V725" s="762"/>
      <c r="W725" s="762"/>
      <c r="X725" s="762"/>
      <c r="Y725" s="762"/>
      <c r="Z725" s="762"/>
      <c r="AA725" s="762"/>
      <c r="AB725" s="762"/>
      <c r="AC725" s="762"/>
      <c r="AD725" s="762"/>
      <c r="AE725" s="762"/>
      <c r="AF725" s="762"/>
    </row>
    <row r="726" spans="1:32" ht="12.75" customHeight="1">
      <c r="A726" s="762"/>
      <c r="B726" s="762"/>
      <c r="C726" s="763"/>
      <c r="D726" s="763"/>
      <c r="E726" s="764"/>
      <c r="F726" s="763"/>
      <c r="G726" s="762"/>
      <c r="H726" s="762"/>
      <c r="I726" s="762"/>
      <c r="J726" s="762"/>
      <c r="K726" s="763"/>
      <c r="L726" s="763"/>
      <c r="M726" s="763"/>
      <c r="N726" s="763"/>
      <c r="O726" s="762"/>
      <c r="P726" s="762"/>
      <c r="Q726" s="762"/>
      <c r="R726" s="762"/>
      <c r="S726" s="762"/>
      <c r="T726" s="762"/>
      <c r="U726" s="762"/>
      <c r="V726" s="762"/>
      <c r="W726" s="762"/>
      <c r="X726" s="762"/>
      <c r="Y726" s="762"/>
      <c r="Z726" s="762"/>
      <c r="AA726" s="762"/>
      <c r="AB726" s="762"/>
      <c r="AC726" s="762"/>
      <c r="AD726" s="762"/>
      <c r="AE726" s="762"/>
      <c r="AF726" s="762"/>
    </row>
    <row r="727" spans="1:32" ht="12.75" customHeight="1">
      <c r="A727" s="762"/>
      <c r="B727" s="762"/>
      <c r="C727" s="763"/>
      <c r="D727" s="763"/>
      <c r="E727" s="764"/>
      <c r="F727" s="763"/>
      <c r="G727" s="762"/>
      <c r="H727" s="762"/>
      <c r="I727" s="762"/>
      <c r="J727" s="762"/>
      <c r="K727" s="763"/>
      <c r="L727" s="763"/>
      <c r="M727" s="763"/>
      <c r="N727" s="763"/>
      <c r="O727" s="762"/>
      <c r="P727" s="762"/>
      <c r="Q727" s="762"/>
      <c r="R727" s="762"/>
      <c r="S727" s="762"/>
      <c r="T727" s="762"/>
      <c r="U727" s="762"/>
      <c r="V727" s="762"/>
      <c r="W727" s="762"/>
      <c r="X727" s="762"/>
      <c r="Y727" s="762"/>
      <c r="Z727" s="762"/>
      <c r="AA727" s="762"/>
      <c r="AB727" s="762"/>
      <c r="AC727" s="762"/>
      <c r="AD727" s="762"/>
      <c r="AE727" s="762"/>
      <c r="AF727" s="762"/>
    </row>
    <row r="728" spans="1:32" ht="12.75" customHeight="1">
      <c r="A728" s="762"/>
      <c r="B728" s="762"/>
      <c r="C728" s="763"/>
      <c r="D728" s="763"/>
      <c r="E728" s="764"/>
      <c r="F728" s="763"/>
      <c r="G728" s="762"/>
      <c r="H728" s="762"/>
      <c r="I728" s="762"/>
      <c r="J728" s="762"/>
      <c r="K728" s="763"/>
      <c r="L728" s="763"/>
      <c r="M728" s="763"/>
      <c r="N728" s="763"/>
      <c r="O728" s="762"/>
      <c r="P728" s="762"/>
      <c r="Q728" s="762"/>
      <c r="R728" s="762"/>
      <c r="S728" s="762"/>
      <c r="T728" s="762"/>
      <c r="U728" s="762"/>
      <c r="V728" s="762"/>
      <c r="W728" s="762"/>
      <c r="X728" s="762"/>
      <c r="Y728" s="762"/>
      <c r="Z728" s="762"/>
      <c r="AA728" s="762"/>
      <c r="AB728" s="762"/>
      <c r="AC728" s="762"/>
      <c r="AD728" s="762"/>
      <c r="AE728" s="762"/>
      <c r="AF728" s="762"/>
    </row>
    <row r="729" spans="1:32" ht="12.75" customHeight="1">
      <c r="A729" s="762"/>
      <c r="B729" s="762"/>
      <c r="C729" s="763"/>
      <c r="D729" s="763"/>
      <c r="E729" s="764"/>
      <c r="F729" s="763"/>
      <c r="G729" s="762"/>
      <c r="H729" s="762"/>
      <c r="I729" s="762"/>
      <c r="J729" s="762"/>
      <c r="K729" s="763"/>
      <c r="L729" s="763"/>
      <c r="M729" s="763"/>
      <c r="N729" s="763"/>
      <c r="O729" s="762"/>
      <c r="P729" s="762"/>
      <c r="Q729" s="762"/>
      <c r="R729" s="762"/>
      <c r="S729" s="762"/>
      <c r="T729" s="762"/>
      <c r="U729" s="762"/>
      <c r="V729" s="762"/>
      <c r="W729" s="762"/>
      <c r="X729" s="762"/>
      <c r="Y729" s="762"/>
      <c r="Z729" s="762"/>
      <c r="AA729" s="762"/>
      <c r="AB729" s="762"/>
      <c r="AC729" s="762"/>
      <c r="AD729" s="762"/>
      <c r="AE729" s="762"/>
      <c r="AF729" s="762"/>
    </row>
    <row r="730" spans="1:32" ht="12.75" customHeight="1">
      <c r="A730" s="762"/>
      <c r="B730" s="762"/>
      <c r="C730" s="763"/>
      <c r="D730" s="763"/>
      <c r="E730" s="764"/>
      <c r="F730" s="763"/>
      <c r="G730" s="762"/>
      <c r="H730" s="762"/>
      <c r="I730" s="762"/>
      <c r="J730" s="762"/>
      <c r="K730" s="763"/>
      <c r="L730" s="763"/>
      <c r="M730" s="763"/>
      <c r="N730" s="763"/>
      <c r="O730" s="762"/>
      <c r="P730" s="762"/>
      <c r="Q730" s="762"/>
      <c r="R730" s="762"/>
      <c r="S730" s="762"/>
      <c r="T730" s="762"/>
      <c r="U730" s="762"/>
      <c r="V730" s="762"/>
      <c r="W730" s="762"/>
      <c r="X730" s="762"/>
      <c r="Y730" s="762"/>
      <c r="Z730" s="762"/>
      <c r="AA730" s="762"/>
      <c r="AB730" s="762"/>
      <c r="AC730" s="762"/>
      <c r="AD730" s="762"/>
      <c r="AE730" s="762"/>
      <c r="AF730" s="762"/>
    </row>
    <row r="731" spans="1:32" ht="12.75" customHeight="1">
      <c r="A731" s="762"/>
      <c r="B731" s="762"/>
      <c r="C731" s="763"/>
      <c r="D731" s="763"/>
      <c r="E731" s="764"/>
      <c r="F731" s="763"/>
      <c r="G731" s="762"/>
      <c r="H731" s="762"/>
      <c r="I731" s="762"/>
      <c r="J731" s="762"/>
      <c r="K731" s="763"/>
      <c r="L731" s="763"/>
      <c r="M731" s="763"/>
      <c r="N731" s="763"/>
      <c r="O731" s="762"/>
      <c r="P731" s="762"/>
      <c r="Q731" s="762"/>
      <c r="R731" s="762"/>
      <c r="S731" s="762"/>
      <c r="T731" s="762"/>
      <c r="U731" s="762"/>
      <c r="V731" s="762"/>
      <c r="W731" s="762"/>
      <c r="X731" s="762"/>
      <c r="Y731" s="762"/>
      <c r="Z731" s="762"/>
      <c r="AA731" s="762"/>
      <c r="AB731" s="762"/>
      <c r="AC731" s="762"/>
      <c r="AD731" s="762"/>
      <c r="AE731" s="762"/>
      <c r="AF731" s="762"/>
    </row>
    <row r="732" spans="1:32" ht="12.75" customHeight="1">
      <c r="A732" s="762"/>
      <c r="B732" s="762"/>
      <c r="C732" s="763"/>
      <c r="D732" s="763"/>
      <c r="E732" s="764"/>
      <c r="F732" s="763"/>
      <c r="G732" s="762"/>
      <c r="H732" s="762"/>
      <c r="I732" s="762"/>
      <c r="J732" s="762"/>
      <c r="K732" s="763"/>
      <c r="L732" s="763"/>
      <c r="M732" s="763"/>
      <c r="N732" s="763"/>
      <c r="O732" s="762"/>
      <c r="P732" s="762"/>
      <c r="Q732" s="762"/>
      <c r="R732" s="762"/>
      <c r="S732" s="762"/>
      <c r="T732" s="762"/>
      <c r="U732" s="762"/>
      <c r="V732" s="762"/>
      <c r="W732" s="762"/>
      <c r="X732" s="762"/>
      <c r="Y732" s="762"/>
      <c r="Z732" s="762"/>
      <c r="AA732" s="762"/>
      <c r="AB732" s="762"/>
      <c r="AC732" s="762"/>
      <c r="AD732" s="762"/>
      <c r="AE732" s="762"/>
      <c r="AF732" s="762"/>
    </row>
    <row r="733" spans="1:32" ht="12.75" customHeight="1">
      <c r="A733" s="762"/>
      <c r="B733" s="762"/>
      <c r="C733" s="763"/>
      <c r="D733" s="763"/>
      <c r="E733" s="764"/>
      <c r="F733" s="763"/>
      <c r="G733" s="762"/>
      <c r="H733" s="762"/>
      <c r="I733" s="762"/>
      <c r="J733" s="762"/>
      <c r="K733" s="763"/>
      <c r="L733" s="763"/>
      <c r="M733" s="763"/>
      <c r="N733" s="763"/>
      <c r="O733" s="762"/>
      <c r="P733" s="762"/>
      <c r="Q733" s="762"/>
      <c r="R733" s="762"/>
      <c r="S733" s="762"/>
      <c r="T733" s="762"/>
      <c r="U733" s="762"/>
      <c r="V733" s="762"/>
      <c r="W733" s="762"/>
      <c r="X733" s="762"/>
      <c r="Y733" s="762"/>
      <c r="Z733" s="762"/>
      <c r="AA733" s="762"/>
      <c r="AB733" s="762"/>
      <c r="AC733" s="762"/>
      <c r="AD733" s="762"/>
      <c r="AE733" s="762"/>
      <c r="AF733" s="762"/>
    </row>
    <row r="734" spans="1:32" ht="12.75" customHeight="1">
      <c r="A734" s="762"/>
      <c r="B734" s="762"/>
      <c r="C734" s="763"/>
      <c r="D734" s="763"/>
      <c r="E734" s="764"/>
      <c r="F734" s="763"/>
      <c r="G734" s="762"/>
      <c r="H734" s="762"/>
      <c r="I734" s="762"/>
      <c r="J734" s="762"/>
      <c r="K734" s="763"/>
      <c r="L734" s="763"/>
      <c r="M734" s="763"/>
      <c r="N734" s="763"/>
      <c r="O734" s="762"/>
      <c r="P734" s="762"/>
      <c r="Q734" s="762"/>
      <c r="R734" s="762"/>
      <c r="S734" s="762"/>
      <c r="T734" s="762"/>
      <c r="U734" s="762"/>
      <c r="V734" s="762"/>
      <c r="W734" s="762"/>
      <c r="X734" s="762"/>
      <c r="Y734" s="762"/>
      <c r="Z734" s="762"/>
      <c r="AA734" s="762"/>
      <c r="AB734" s="762"/>
      <c r="AC734" s="762"/>
      <c r="AD734" s="762"/>
      <c r="AE734" s="762"/>
      <c r="AF734" s="762"/>
    </row>
    <row r="735" spans="1:32" ht="12.75" customHeight="1">
      <c r="A735" s="762"/>
      <c r="B735" s="762"/>
      <c r="C735" s="763"/>
      <c r="D735" s="763"/>
      <c r="E735" s="764"/>
      <c r="F735" s="763"/>
      <c r="G735" s="762"/>
      <c r="H735" s="762"/>
      <c r="I735" s="762"/>
      <c r="J735" s="762"/>
      <c r="K735" s="763"/>
      <c r="L735" s="763"/>
      <c r="M735" s="763"/>
      <c r="N735" s="763"/>
      <c r="O735" s="762"/>
      <c r="P735" s="762"/>
      <c r="Q735" s="762"/>
      <c r="R735" s="762"/>
      <c r="S735" s="762"/>
      <c r="T735" s="762"/>
      <c r="U735" s="762"/>
      <c r="V735" s="762"/>
      <c r="W735" s="762"/>
      <c r="X735" s="762"/>
      <c r="Y735" s="762"/>
      <c r="Z735" s="762"/>
      <c r="AA735" s="762"/>
      <c r="AB735" s="762"/>
      <c r="AC735" s="762"/>
      <c r="AD735" s="762"/>
      <c r="AE735" s="762"/>
      <c r="AF735" s="762"/>
    </row>
    <row r="736" spans="1:32" ht="12.75" customHeight="1">
      <c r="A736" s="762"/>
      <c r="B736" s="762"/>
      <c r="C736" s="763"/>
      <c r="D736" s="763"/>
      <c r="E736" s="764"/>
      <c r="F736" s="763"/>
      <c r="G736" s="762"/>
      <c r="H736" s="762"/>
      <c r="I736" s="762"/>
      <c r="J736" s="762"/>
      <c r="K736" s="763"/>
      <c r="L736" s="763"/>
      <c r="M736" s="763"/>
      <c r="N736" s="763"/>
      <c r="O736" s="762"/>
      <c r="P736" s="762"/>
      <c r="Q736" s="762"/>
      <c r="R736" s="762"/>
      <c r="S736" s="762"/>
      <c r="T736" s="762"/>
      <c r="U736" s="762"/>
      <c r="V736" s="762"/>
      <c r="W736" s="762"/>
      <c r="X736" s="762"/>
      <c r="Y736" s="762"/>
      <c r="Z736" s="762"/>
      <c r="AA736" s="762"/>
      <c r="AB736" s="762"/>
      <c r="AC736" s="762"/>
      <c r="AD736" s="762"/>
      <c r="AE736" s="762"/>
      <c r="AF736" s="762"/>
    </row>
    <row r="737" spans="1:32" ht="12.75" customHeight="1">
      <c r="A737" s="762"/>
      <c r="B737" s="762"/>
      <c r="C737" s="763"/>
      <c r="D737" s="763"/>
      <c r="E737" s="764"/>
      <c r="F737" s="763"/>
      <c r="G737" s="762"/>
      <c r="H737" s="762"/>
      <c r="I737" s="762"/>
      <c r="J737" s="762"/>
      <c r="K737" s="763"/>
      <c r="L737" s="763"/>
      <c r="M737" s="763"/>
      <c r="N737" s="763"/>
      <c r="O737" s="762"/>
      <c r="P737" s="762"/>
      <c r="Q737" s="762"/>
      <c r="R737" s="762"/>
      <c r="S737" s="762"/>
      <c r="T737" s="762"/>
      <c r="U737" s="762"/>
      <c r="V737" s="762"/>
      <c r="W737" s="762"/>
      <c r="X737" s="762"/>
      <c r="Y737" s="762"/>
      <c r="Z737" s="762"/>
      <c r="AA737" s="762"/>
      <c r="AB737" s="762"/>
      <c r="AC737" s="762"/>
      <c r="AD737" s="762"/>
      <c r="AE737" s="762"/>
      <c r="AF737" s="762"/>
    </row>
    <row r="738" spans="1:32" ht="12.75" customHeight="1">
      <c r="A738" s="762"/>
      <c r="B738" s="762"/>
      <c r="C738" s="763"/>
      <c r="D738" s="763"/>
      <c r="E738" s="764"/>
      <c r="F738" s="763"/>
      <c r="G738" s="762"/>
      <c r="H738" s="762"/>
      <c r="I738" s="762"/>
      <c r="J738" s="762"/>
      <c r="K738" s="763"/>
      <c r="L738" s="763"/>
      <c r="M738" s="763"/>
      <c r="N738" s="763"/>
      <c r="O738" s="762"/>
      <c r="P738" s="762"/>
      <c r="Q738" s="762"/>
      <c r="R738" s="762"/>
      <c r="S738" s="762"/>
      <c r="T738" s="762"/>
      <c r="U738" s="762"/>
      <c r="V738" s="762"/>
      <c r="W738" s="762"/>
      <c r="X738" s="762"/>
      <c r="Y738" s="762"/>
      <c r="Z738" s="762"/>
      <c r="AA738" s="762"/>
      <c r="AB738" s="762"/>
      <c r="AC738" s="762"/>
      <c r="AD738" s="762"/>
      <c r="AE738" s="762"/>
      <c r="AF738" s="762"/>
    </row>
    <row r="739" spans="1:32" ht="12.75" customHeight="1">
      <c r="A739" s="762"/>
      <c r="B739" s="762"/>
      <c r="C739" s="763"/>
      <c r="D739" s="763"/>
      <c r="E739" s="764"/>
      <c r="F739" s="763"/>
      <c r="G739" s="762"/>
      <c r="H739" s="762"/>
      <c r="I739" s="762"/>
      <c r="J739" s="762"/>
      <c r="K739" s="763"/>
      <c r="L739" s="763"/>
      <c r="M739" s="763"/>
      <c r="N739" s="763"/>
      <c r="O739" s="762"/>
      <c r="P739" s="762"/>
      <c r="Q739" s="762"/>
      <c r="R739" s="762"/>
      <c r="S739" s="762"/>
      <c r="T739" s="762"/>
      <c r="U739" s="762"/>
      <c r="V739" s="762"/>
      <c r="W739" s="762"/>
      <c r="X739" s="762"/>
      <c r="Y739" s="762"/>
      <c r="Z739" s="762"/>
      <c r="AA739" s="762"/>
      <c r="AB739" s="762"/>
      <c r="AC739" s="762"/>
      <c r="AD739" s="762"/>
      <c r="AE739" s="762"/>
      <c r="AF739" s="762"/>
    </row>
    <row r="740" spans="1:32" ht="12.75" customHeight="1">
      <c r="A740" s="762"/>
      <c r="B740" s="762"/>
      <c r="C740" s="763"/>
      <c r="D740" s="763"/>
      <c r="E740" s="764"/>
      <c r="F740" s="763"/>
      <c r="G740" s="762"/>
      <c r="H740" s="762"/>
      <c r="I740" s="762"/>
      <c r="J740" s="762"/>
      <c r="K740" s="763"/>
      <c r="L740" s="763"/>
      <c r="M740" s="763"/>
      <c r="N740" s="763"/>
      <c r="O740" s="762"/>
      <c r="P740" s="762"/>
      <c r="Q740" s="762"/>
      <c r="R740" s="762"/>
      <c r="S740" s="762"/>
      <c r="T740" s="762"/>
      <c r="U740" s="762"/>
      <c r="V740" s="762"/>
      <c r="W740" s="762"/>
      <c r="X740" s="762"/>
      <c r="Y740" s="762"/>
      <c r="Z740" s="762"/>
      <c r="AA740" s="762"/>
      <c r="AB740" s="762"/>
      <c r="AC740" s="762"/>
      <c r="AD740" s="762"/>
      <c r="AE740" s="762"/>
      <c r="AF740" s="762"/>
    </row>
    <row r="741" spans="1:32" ht="12.75" customHeight="1">
      <c r="A741" s="762"/>
      <c r="B741" s="762"/>
      <c r="C741" s="763"/>
      <c r="D741" s="763"/>
      <c r="E741" s="764"/>
      <c r="F741" s="763"/>
      <c r="G741" s="762"/>
      <c r="H741" s="762"/>
      <c r="I741" s="762"/>
      <c r="J741" s="762"/>
      <c r="K741" s="763"/>
      <c r="L741" s="763"/>
      <c r="M741" s="763"/>
      <c r="N741" s="763"/>
      <c r="O741" s="762"/>
      <c r="P741" s="762"/>
      <c r="Q741" s="762"/>
      <c r="R741" s="762"/>
      <c r="S741" s="762"/>
      <c r="T741" s="762"/>
      <c r="U741" s="762"/>
      <c r="V741" s="762"/>
      <c r="W741" s="762"/>
      <c r="X741" s="762"/>
      <c r="Y741" s="762"/>
      <c r="Z741" s="762"/>
      <c r="AA741" s="762"/>
      <c r="AB741" s="762"/>
      <c r="AC741" s="762"/>
      <c r="AD741" s="762"/>
      <c r="AE741" s="762"/>
      <c r="AF741" s="762"/>
    </row>
    <row r="742" spans="1:32" ht="12.75" customHeight="1">
      <c r="A742" s="762"/>
      <c r="B742" s="762"/>
      <c r="C742" s="763"/>
      <c r="D742" s="763"/>
      <c r="E742" s="764"/>
      <c r="F742" s="763"/>
      <c r="G742" s="762"/>
      <c r="H742" s="762"/>
      <c r="I742" s="762"/>
      <c r="J742" s="762"/>
      <c r="K742" s="763"/>
      <c r="L742" s="763"/>
      <c r="M742" s="763"/>
      <c r="N742" s="763"/>
      <c r="O742" s="762"/>
      <c r="P742" s="762"/>
      <c r="Q742" s="762"/>
      <c r="R742" s="762"/>
      <c r="S742" s="762"/>
      <c r="T742" s="762"/>
      <c r="U742" s="762"/>
      <c r="V742" s="762"/>
      <c r="W742" s="762"/>
      <c r="X742" s="762"/>
      <c r="Y742" s="762"/>
      <c r="Z742" s="762"/>
      <c r="AA742" s="762"/>
      <c r="AB742" s="762"/>
      <c r="AC742" s="762"/>
      <c r="AD742" s="762"/>
      <c r="AE742" s="762"/>
      <c r="AF742" s="762"/>
    </row>
    <row r="743" spans="1:32" ht="12.75" customHeight="1">
      <c r="A743" s="762"/>
      <c r="B743" s="762"/>
      <c r="C743" s="763"/>
      <c r="D743" s="763"/>
      <c r="E743" s="764"/>
      <c r="F743" s="763"/>
      <c r="G743" s="762"/>
      <c r="H743" s="762"/>
      <c r="I743" s="762"/>
      <c r="J743" s="762"/>
      <c r="K743" s="763"/>
      <c r="L743" s="763"/>
      <c r="M743" s="763"/>
      <c r="N743" s="763"/>
      <c r="O743" s="762"/>
      <c r="P743" s="762"/>
      <c r="Q743" s="762"/>
      <c r="R743" s="762"/>
      <c r="S743" s="762"/>
      <c r="T743" s="762"/>
      <c r="U743" s="762"/>
      <c r="V743" s="762"/>
      <c r="W743" s="762"/>
      <c r="X743" s="762"/>
      <c r="Y743" s="762"/>
      <c r="Z743" s="762"/>
      <c r="AA743" s="762"/>
      <c r="AB743" s="762"/>
      <c r="AC743" s="762"/>
      <c r="AD743" s="762"/>
      <c r="AE743" s="762"/>
      <c r="AF743" s="762"/>
    </row>
    <row r="744" spans="1:32" ht="12.75" customHeight="1">
      <c r="A744" s="762"/>
      <c r="B744" s="762"/>
      <c r="C744" s="763"/>
      <c r="D744" s="763"/>
      <c r="E744" s="764"/>
      <c r="F744" s="763"/>
      <c r="G744" s="762"/>
      <c r="H744" s="762"/>
      <c r="I744" s="762"/>
      <c r="J744" s="762"/>
      <c r="K744" s="763"/>
      <c r="L744" s="763"/>
      <c r="M744" s="763"/>
      <c r="N744" s="763"/>
      <c r="O744" s="762"/>
      <c r="P744" s="762"/>
      <c r="Q744" s="762"/>
      <c r="R744" s="762"/>
      <c r="S744" s="762"/>
      <c r="T744" s="762"/>
      <c r="U744" s="762"/>
      <c r="V744" s="762"/>
      <c r="W744" s="762"/>
      <c r="X744" s="762"/>
      <c r="Y744" s="762"/>
      <c r="Z744" s="762"/>
      <c r="AA744" s="762"/>
      <c r="AB744" s="762"/>
      <c r="AC744" s="762"/>
      <c r="AD744" s="762"/>
      <c r="AE744" s="762"/>
      <c r="AF744" s="762"/>
    </row>
    <row r="745" spans="1:32" ht="12.75" customHeight="1">
      <c r="A745" s="762"/>
      <c r="B745" s="762"/>
      <c r="C745" s="763"/>
      <c r="D745" s="763"/>
      <c r="E745" s="764"/>
      <c r="F745" s="763"/>
      <c r="G745" s="762"/>
      <c r="H745" s="762"/>
      <c r="I745" s="762"/>
      <c r="J745" s="762"/>
      <c r="K745" s="763"/>
      <c r="L745" s="763"/>
      <c r="M745" s="763"/>
      <c r="N745" s="763"/>
      <c r="O745" s="762"/>
      <c r="P745" s="762"/>
      <c r="Q745" s="762"/>
      <c r="R745" s="762"/>
      <c r="S745" s="762"/>
      <c r="T745" s="762"/>
      <c r="U745" s="762"/>
      <c r="V745" s="762"/>
      <c r="W745" s="762"/>
      <c r="X745" s="762"/>
      <c r="Y745" s="762"/>
      <c r="Z745" s="762"/>
      <c r="AA745" s="762"/>
      <c r="AB745" s="762"/>
      <c r="AC745" s="762"/>
      <c r="AD745" s="762"/>
      <c r="AE745" s="762"/>
      <c r="AF745" s="762"/>
    </row>
    <row r="746" spans="1:32" ht="12.75" customHeight="1">
      <c r="A746" s="762"/>
      <c r="B746" s="762"/>
      <c r="C746" s="763"/>
      <c r="D746" s="763"/>
      <c r="E746" s="764"/>
      <c r="F746" s="763"/>
      <c r="G746" s="762"/>
      <c r="H746" s="762"/>
      <c r="I746" s="762"/>
      <c r="J746" s="762"/>
      <c r="K746" s="763"/>
      <c r="L746" s="763"/>
      <c r="M746" s="763"/>
      <c r="N746" s="763"/>
      <c r="O746" s="762"/>
      <c r="P746" s="762"/>
      <c r="Q746" s="762"/>
      <c r="R746" s="762"/>
      <c r="S746" s="762"/>
      <c r="T746" s="762"/>
      <c r="U746" s="762"/>
      <c r="V746" s="762"/>
      <c r="W746" s="762"/>
      <c r="X746" s="762"/>
      <c r="Y746" s="762"/>
      <c r="Z746" s="762"/>
      <c r="AA746" s="762"/>
      <c r="AB746" s="762"/>
      <c r="AC746" s="762"/>
      <c r="AD746" s="762"/>
      <c r="AE746" s="762"/>
      <c r="AF746" s="762"/>
    </row>
    <row r="747" spans="1:32" ht="12.75" customHeight="1">
      <c r="A747" s="762"/>
      <c r="B747" s="762"/>
      <c r="C747" s="763"/>
      <c r="D747" s="763"/>
      <c r="E747" s="764"/>
      <c r="F747" s="763"/>
      <c r="G747" s="762"/>
      <c r="H747" s="762"/>
      <c r="I747" s="762"/>
      <c r="J747" s="762"/>
      <c r="K747" s="763"/>
      <c r="L747" s="763"/>
      <c r="M747" s="763"/>
      <c r="N747" s="763"/>
      <c r="O747" s="762"/>
      <c r="P747" s="762"/>
      <c r="Q747" s="762"/>
      <c r="R747" s="762"/>
      <c r="S747" s="762"/>
      <c r="T747" s="762"/>
      <c r="U747" s="762"/>
      <c r="V747" s="762"/>
      <c r="W747" s="762"/>
      <c r="X747" s="762"/>
      <c r="Y747" s="762"/>
      <c r="Z747" s="762"/>
      <c r="AA747" s="762"/>
      <c r="AB747" s="762"/>
      <c r="AC747" s="762"/>
      <c r="AD747" s="762"/>
      <c r="AE747" s="762"/>
      <c r="AF747" s="762"/>
    </row>
    <row r="748" spans="1:32" ht="12.75" customHeight="1">
      <c r="A748" s="762"/>
      <c r="B748" s="762"/>
      <c r="C748" s="763"/>
      <c r="D748" s="763"/>
      <c r="E748" s="764"/>
      <c r="F748" s="763"/>
      <c r="G748" s="762"/>
      <c r="H748" s="762"/>
      <c r="I748" s="762"/>
      <c r="J748" s="762"/>
      <c r="K748" s="763"/>
      <c r="L748" s="763"/>
      <c r="M748" s="763"/>
      <c r="N748" s="763"/>
      <c r="O748" s="762"/>
      <c r="P748" s="762"/>
      <c r="Q748" s="762"/>
      <c r="R748" s="762"/>
      <c r="S748" s="762"/>
      <c r="T748" s="762"/>
      <c r="U748" s="762"/>
      <c r="V748" s="762"/>
      <c r="W748" s="762"/>
      <c r="X748" s="762"/>
      <c r="Y748" s="762"/>
      <c r="Z748" s="762"/>
      <c r="AA748" s="762"/>
      <c r="AB748" s="762"/>
      <c r="AC748" s="762"/>
      <c r="AD748" s="762"/>
      <c r="AE748" s="762"/>
      <c r="AF748" s="762"/>
    </row>
    <row r="749" spans="1:32" ht="12.75" customHeight="1">
      <c r="A749" s="762"/>
      <c r="B749" s="762"/>
      <c r="C749" s="763"/>
      <c r="D749" s="763"/>
      <c r="E749" s="764"/>
      <c r="F749" s="763"/>
      <c r="G749" s="762"/>
      <c r="H749" s="762"/>
      <c r="I749" s="762"/>
      <c r="J749" s="762"/>
      <c r="K749" s="763"/>
      <c r="L749" s="763"/>
      <c r="M749" s="763"/>
      <c r="N749" s="763"/>
      <c r="O749" s="762"/>
      <c r="P749" s="762"/>
      <c r="Q749" s="762"/>
      <c r="R749" s="762"/>
      <c r="S749" s="762"/>
      <c r="T749" s="762"/>
      <c r="U749" s="762"/>
      <c r="V749" s="762"/>
      <c r="W749" s="762"/>
      <c r="X749" s="762"/>
      <c r="Y749" s="762"/>
      <c r="Z749" s="762"/>
      <c r="AA749" s="762"/>
      <c r="AB749" s="762"/>
      <c r="AC749" s="762"/>
      <c r="AD749" s="762"/>
      <c r="AE749" s="762"/>
      <c r="AF749" s="762"/>
    </row>
    <row r="750" spans="1:32" ht="12.75" customHeight="1">
      <c r="A750" s="762"/>
      <c r="B750" s="762"/>
      <c r="C750" s="763"/>
      <c r="D750" s="763"/>
      <c r="E750" s="764"/>
      <c r="F750" s="763"/>
      <c r="G750" s="762"/>
      <c r="H750" s="762"/>
      <c r="I750" s="762"/>
      <c r="J750" s="762"/>
      <c r="K750" s="763"/>
      <c r="L750" s="763"/>
      <c r="M750" s="763"/>
      <c r="N750" s="763"/>
      <c r="O750" s="762"/>
      <c r="P750" s="762"/>
      <c r="Q750" s="762"/>
      <c r="R750" s="762"/>
      <c r="S750" s="762"/>
      <c r="T750" s="762"/>
      <c r="U750" s="762"/>
      <c r="V750" s="762"/>
      <c r="W750" s="762"/>
      <c r="X750" s="762"/>
      <c r="Y750" s="762"/>
      <c r="Z750" s="762"/>
      <c r="AA750" s="762"/>
      <c r="AB750" s="762"/>
      <c r="AC750" s="762"/>
      <c r="AD750" s="762"/>
      <c r="AE750" s="762"/>
      <c r="AF750" s="762"/>
    </row>
    <row r="751" spans="1:32" ht="12.75" customHeight="1">
      <c r="A751" s="762"/>
      <c r="B751" s="762"/>
      <c r="C751" s="763"/>
      <c r="D751" s="763"/>
      <c r="E751" s="764"/>
      <c r="F751" s="763"/>
      <c r="G751" s="762"/>
      <c r="H751" s="762"/>
      <c r="I751" s="762"/>
      <c r="J751" s="762"/>
      <c r="K751" s="763"/>
      <c r="L751" s="763"/>
      <c r="M751" s="763"/>
      <c r="N751" s="763"/>
      <c r="O751" s="762"/>
      <c r="P751" s="762"/>
      <c r="Q751" s="762"/>
      <c r="R751" s="762"/>
      <c r="S751" s="762"/>
      <c r="T751" s="762"/>
      <c r="U751" s="762"/>
      <c r="V751" s="762"/>
      <c r="W751" s="762"/>
      <c r="X751" s="762"/>
      <c r="Y751" s="762"/>
      <c r="Z751" s="762"/>
      <c r="AA751" s="762"/>
      <c r="AB751" s="762"/>
      <c r="AC751" s="762"/>
      <c r="AD751" s="762"/>
      <c r="AE751" s="762"/>
      <c r="AF751" s="762"/>
    </row>
    <row r="752" spans="1:32" ht="12.75" customHeight="1">
      <c r="A752" s="762"/>
      <c r="B752" s="762"/>
      <c r="C752" s="763"/>
      <c r="D752" s="763"/>
      <c r="E752" s="764"/>
      <c r="F752" s="763"/>
      <c r="G752" s="762"/>
      <c r="H752" s="762"/>
      <c r="I752" s="762"/>
      <c r="J752" s="762"/>
      <c r="K752" s="763"/>
      <c r="L752" s="763"/>
      <c r="M752" s="763"/>
      <c r="N752" s="763"/>
      <c r="O752" s="762"/>
      <c r="P752" s="762"/>
      <c r="Q752" s="762"/>
      <c r="R752" s="762"/>
      <c r="S752" s="762"/>
      <c r="T752" s="762"/>
      <c r="U752" s="762"/>
      <c r="V752" s="762"/>
      <c r="W752" s="762"/>
      <c r="X752" s="762"/>
      <c r="Y752" s="762"/>
      <c r="Z752" s="762"/>
      <c r="AA752" s="762"/>
      <c r="AB752" s="762"/>
      <c r="AC752" s="762"/>
      <c r="AD752" s="762"/>
      <c r="AE752" s="762"/>
      <c r="AF752" s="762"/>
    </row>
    <row r="753" spans="1:32" ht="12.75" customHeight="1">
      <c r="A753" s="762"/>
      <c r="B753" s="762"/>
      <c r="C753" s="763"/>
      <c r="D753" s="763"/>
      <c r="E753" s="764"/>
      <c r="F753" s="763"/>
      <c r="G753" s="762"/>
      <c r="H753" s="762"/>
      <c r="I753" s="762"/>
      <c r="J753" s="762"/>
      <c r="K753" s="763"/>
      <c r="L753" s="763"/>
      <c r="M753" s="763"/>
      <c r="N753" s="763"/>
      <c r="O753" s="762"/>
      <c r="P753" s="762"/>
      <c r="Q753" s="762"/>
      <c r="R753" s="762"/>
      <c r="S753" s="762"/>
      <c r="T753" s="762"/>
      <c r="U753" s="762"/>
      <c r="V753" s="762"/>
      <c r="W753" s="762"/>
      <c r="X753" s="762"/>
      <c r="Y753" s="762"/>
      <c r="Z753" s="762"/>
      <c r="AA753" s="762"/>
      <c r="AB753" s="762"/>
      <c r="AC753" s="762"/>
      <c r="AD753" s="762"/>
      <c r="AE753" s="762"/>
      <c r="AF753" s="762"/>
    </row>
    <row r="754" spans="1:32" ht="12.75" customHeight="1">
      <c r="A754" s="762"/>
      <c r="B754" s="762"/>
      <c r="C754" s="763"/>
      <c r="D754" s="763"/>
      <c r="E754" s="764"/>
      <c r="F754" s="763"/>
      <c r="G754" s="762"/>
      <c r="H754" s="762"/>
      <c r="I754" s="762"/>
      <c r="J754" s="762"/>
      <c r="K754" s="763"/>
      <c r="L754" s="763"/>
      <c r="M754" s="763"/>
      <c r="N754" s="763"/>
      <c r="O754" s="762"/>
      <c r="P754" s="762"/>
      <c r="Q754" s="762"/>
      <c r="R754" s="762"/>
      <c r="S754" s="762"/>
      <c r="T754" s="762"/>
      <c r="U754" s="762"/>
      <c r="V754" s="762"/>
      <c r="W754" s="762"/>
      <c r="X754" s="762"/>
      <c r="Y754" s="762"/>
      <c r="Z754" s="762"/>
      <c r="AA754" s="762"/>
      <c r="AB754" s="762"/>
      <c r="AC754" s="762"/>
      <c r="AD754" s="762"/>
      <c r="AE754" s="762"/>
      <c r="AF754" s="762"/>
    </row>
    <row r="755" spans="1:32" ht="12.75" customHeight="1">
      <c r="A755" s="762"/>
      <c r="B755" s="762"/>
      <c r="C755" s="763"/>
      <c r="D755" s="763"/>
      <c r="E755" s="764"/>
      <c r="F755" s="763"/>
      <c r="G755" s="762"/>
      <c r="H755" s="762"/>
      <c r="I755" s="762"/>
      <c r="J755" s="762"/>
      <c r="K755" s="763"/>
      <c r="L755" s="763"/>
      <c r="M755" s="763"/>
      <c r="N755" s="763"/>
      <c r="O755" s="762"/>
      <c r="P755" s="762"/>
      <c r="Q755" s="762"/>
      <c r="R755" s="762"/>
      <c r="S755" s="762"/>
      <c r="T755" s="762"/>
      <c r="U755" s="762"/>
      <c r="V755" s="762"/>
      <c r="W755" s="762"/>
      <c r="X755" s="762"/>
      <c r="Y755" s="762"/>
      <c r="Z755" s="762"/>
      <c r="AA755" s="762"/>
      <c r="AB755" s="762"/>
      <c r="AC755" s="762"/>
      <c r="AD755" s="762"/>
      <c r="AE755" s="762"/>
      <c r="AF755" s="762"/>
    </row>
    <row r="756" spans="1:32" ht="12.75" customHeight="1">
      <c r="A756" s="762"/>
      <c r="B756" s="762"/>
      <c r="C756" s="763"/>
      <c r="D756" s="763"/>
      <c r="E756" s="764"/>
      <c r="F756" s="763"/>
      <c r="G756" s="762"/>
      <c r="H756" s="762"/>
      <c r="I756" s="762"/>
      <c r="J756" s="762"/>
      <c r="K756" s="763"/>
      <c r="L756" s="763"/>
      <c r="M756" s="763"/>
      <c r="N756" s="763"/>
      <c r="O756" s="762"/>
      <c r="P756" s="762"/>
      <c r="Q756" s="762"/>
      <c r="R756" s="762"/>
      <c r="S756" s="762"/>
      <c r="T756" s="762"/>
      <c r="U756" s="762"/>
      <c r="V756" s="762"/>
      <c r="W756" s="762"/>
      <c r="X756" s="762"/>
      <c r="Y756" s="762"/>
      <c r="Z756" s="762"/>
      <c r="AA756" s="762"/>
      <c r="AB756" s="762"/>
      <c r="AC756" s="762"/>
      <c r="AD756" s="762"/>
      <c r="AE756" s="762"/>
      <c r="AF756" s="762"/>
    </row>
    <row r="757" spans="1:32" ht="12.75" customHeight="1">
      <c r="A757" s="762"/>
      <c r="B757" s="762"/>
      <c r="C757" s="763"/>
      <c r="D757" s="763"/>
      <c r="E757" s="764"/>
      <c r="F757" s="763"/>
      <c r="G757" s="762"/>
      <c r="H757" s="762"/>
      <c r="I757" s="762"/>
      <c r="J757" s="762"/>
      <c r="K757" s="763"/>
      <c r="L757" s="763"/>
      <c r="M757" s="763"/>
      <c r="N757" s="763"/>
      <c r="O757" s="762"/>
      <c r="P757" s="762"/>
      <c r="Q757" s="762"/>
      <c r="R757" s="762"/>
      <c r="S757" s="762"/>
      <c r="T757" s="762"/>
      <c r="U757" s="762"/>
      <c r="V757" s="762"/>
      <c r="W757" s="762"/>
      <c r="X757" s="762"/>
      <c r="Y757" s="762"/>
      <c r="Z757" s="762"/>
      <c r="AA757" s="762"/>
      <c r="AB757" s="762"/>
      <c r="AC757" s="762"/>
      <c r="AD757" s="762"/>
      <c r="AE757" s="762"/>
      <c r="AF757" s="762"/>
    </row>
    <row r="758" spans="1:32" ht="12.75" customHeight="1">
      <c r="A758" s="762"/>
      <c r="B758" s="762"/>
      <c r="C758" s="763"/>
      <c r="D758" s="763"/>
      <c r="E758" s="764"/>
      <c r="F758" s="763"/>
      <c r="G758" s="762"/>
      <c r="H758" s="762"/>
      <c r="I758" s="762"/>
      <c r="J758" s="762"/>
      <c r="K758" s="763"/>
      <c r="L758" s="763"/>
      <c r="M758" s="763"/>
      <c r="N758" s="763"/>
      <c r="O758" s="762"/>
      <c r="P758" s="762"/>
      <c r="Q758" s="762"/>
      <c r="R758" s="762"/>
      <c r="S758" s="762"/>
      <c r="T758" s="762"/>
      <c r="U758" s="762"/>
      <c r="V758" s="762"/>
      <c r="W758" s="762"/>
      <c r="X758" s="762"/>
      <c r="Y758" s="762"/>
      <c r="Z758" s="762"/>
      <c r="AA758" s="762"/>
      <c r="AB758" s="762"/>
      <c r="AC758" s="762"/>
      <c r="AD758" s="762"/>
      <c r="AE758" s="762"/>
      <c r="AF758" s="762"/>
    </row>
    <row r="759" spans="1:32" ht="12.75" customHeight="1">
      <c r="A759" s="762"/>
      <c r="B759" s="762"/>
      <c r="C759" s="763"/>
      <c r="D759" s="763"/>
      <c r="E759" s="764"/>
      <c r="F759" s="763"/>
      <c r="G759" s="762"/>
      <c r="H759" s="762"/>
      <c r="I759" s="762"/>
      <c r="J759" s="762"/>
      <c r="K759" s="763"/>
      <c r="L759" s="763"/>
      <c r="M759" s="763"/>
      <c r="N759" s="763"/>
      <c r="O759" s="762"/>
      <c r="P759" s="762"/>
      <c r="Q759" s="762"/>
      <c r="R759" s="762"/>
      <c r="S759" s="762"/>
      <c r="T759" s="762"/>
      <c r="U759" s="762"/>
      <c r="V759" s="762"/>
      <c r="W759" s="762"/>
      <c r="X759" s="762"/>
      <c r="Y759" s="762"/>
      <c r="Z759" s="762"/>
      <c r="AA759" s="762"/>
      <c r="AB759" s="762"/>
      <c r="AC759" s="762"/>
      <c r="AD759" s="762"/>
      <c r="AE759" s="762"/>
      <c r="AF759" s="762"/>
    </row>
    <row r="760" spans="1:32" ht="12.75" customHeight="1">
      <c r="A760" s="762"/>
      <c r="B760" s="762"/>
      <c r="C760" s="763"/>
      <c r="D760" s="763"/>
      <c r="E760" s="764"/>
      <c r="F760" s="763"/>
      <c r="G760" s="762"/>
      <c r="H760" s="762"/>
      <c r="I760" s="762"/>
      <c r="J760" s="762"/>
      <c r="K760" s="763"/>
      <c r="L760" s="763"/>
      <c r="M760" s="763"/>
      <c r="N760" s="763"/>
      <c r="O760" s="762"/>
      <c r="P760" s="762"/>
      <c r="Q760" s="762"/>
      <c r="R760" s="762"/>
      <c r="S760" s="762"/>
      <c r="T760" s="762"/>
      <c r="U760" s="762"/>
      <c r="V760" s="762"/>
      <c r="W760" s="762"/>
      <c r="X760" s="762"/>
      <c r="Y760" s="762"/>
      <c r="Z760" s="762"/>
      <c r="AA760" s="762"/>
      <c r="AB760" s="762"/>
      <c r="AC760" s="762"/>
      <c r="AD760" s="762"/>
      <c r="AE760" s="762"/>
      <c r="AF760" s="762"/>
    </row>
    <row r="761" spans="1:32" ht="12.75" customHeight="1">
      <c r="A761" s="762"/>
      <c r="B761" s="762"/>
      <c r="C761" s="763"/>
      <c r="D761" s="763"/>
      <c r="E761" s="764"/>
      <c r="F761" s="763"/>
      <c r="G761" s="762"/>
      <c r="H761" s="762"/>
      <c r="I761" s="762"/>
      <c r="J761" s="762"/>
      <c r="K761" s="763"/>
      <c r="L761" s="763"/>
      <c r="M761" s="763"/>
      <c r="N761" s="763"/>
      <c r="O761" s="762"/>
      <c r="P761" s="762"/>
      <c r="Q761" s="762"/>
      <c r="R761" s="762"/>
      <c r="S761" s="762"/>
      <c r="T761" s="762"/>
      <c r="U761" s="762"/>
      <c r="V761" s="762"/>
      <c r="W761" s="762"/>
      <c r="X761" s="762"/>
      <c r="Y761" s="762"/>
      <c r="Z761" s="762"/>
      <c r="AA761" s="762"/>
      <c r="AB761" s="762"/>
      <c r="AC761" s="762"/>
      <c r="AD761" s="762"/>
      <c r="AE761" s="762"/>
      <c r="AF761" s="762"/>
    </row>
    <row r="762" spans="1:32" ht="12.75" customHeight="1">
      <c r="A762" s="762"/>
      <c r="B762" s="762"/>
      <c r="C762" s="763"/>
      <c r="D762" s="763"/>
      <c r="E762" s="764"/>
      <c r="F762" s="763"/>
      <c r="G762" s="762"/>
      <c r="H762" s="762"/>
      <c r="I762" s="762"/>
      <c r="J762" s="762"/>
      <c r="K762" s="763"/>
      <c r="L762" s="763"/>
      <c r="M762" s="763"/>
      <c r="N762" s="763"/>
      <c r="O762" s="762"/>
      <c r="P762" s="762"/>
      <c r="Q762" s="762"/>
      <c r="R762" s="762"/>
      <c r="S762" s="762"/>
      <c r="T762" s="762"/>
      <c r="U762" s="762"/>
      <c r="V762" s="762"/>
      <c r="W762" s="762"/>
      <c r="X762" s="762"/>
      <c r="Y762" s="762"/>
      <c r="Z762" s="762"/>
      <c r="AA762" s="762"/>
      <c r="AB762" s="762"/>
      <c r="AC762" s="762"/>
      <c r="AD762" s="762"/>
      <c r="AE762" s="762"/>
      <c r="AF762" s="762"/>
    </row>
    <row r="763" spans="1:32" ht="12.75" customHeight="1">
      <c r="A763" s="762"/>
      <c r="B763" s="762"/>
      <c r="C763" s="763"/>
      <c r="D763" s="763"/>
      <c r="E763" s="764"/>
      <c r="F763" s="763"/>
      <c r="G763" s="762"/>
      <c r="H763" s="762"/>
      <c r="I763" s="762"/>
      <c r="J763" s="762"/>
      <c r="K763" s="763"/>
      <c r="L763" s="763"/>
      <c r="M763" s="763"/>
      <c r="N763" s="763"/>
      <c r="O763" s="762"/>
      <c r="P763" s="762"/>
      <c r="Q763" s="762"/>
      <c r="R763" s="762"/>
      <c r="S763" s="762"/>
      <c r="T763" s="762"/>
      <c r="U763" s="762"/>
      <c r="V763" s="762"/>
      <c r="W763" s="762"/>
      <c r="X763" s="762"/>
      <c r="Y763" s="762"/>
      <c r="Z763" s="762"/>
      <c r="AA763" s="762"/>
      <c r="AB763" s="762"/>
      <c r="AC763" s="762"/>
      <c r="AD763" s="762"/>
      <c r="AE763" s="762"/>
      <c r="AF763" s="762"/>
    </row>
    <row r="764" spans="1:32" ht="12.75" customHeight="1">
      <c r="A764" s="762"/>
      <c r="B764" s="762"/>
      <c r="C764" s="763"/>
      <c r="D764" s="763"/>
      <c r="E764" s="764"/>
      <c r="F764" s="763"/>
      <c r="G764" s="762"/>
      <c r="H764" s="762"/>
      <c r="I764" s="762"/>
      <c r="J764" s="762"/>
      <c r="K764" s="763"/>
      <c r="L764" s="763"/>
      <c r="M764" s="763"/>
      <c r="N764" s="763"/>
      <c r="O764" s="762"/>
      <c r="P764" s="762"/>
      <c r="Q764" s="762"/>
      <c r="R764" s="762"/>
      <c r="S764" s="762"/>
      <c r="T764" s="762"/>
      <c r="U764" s="762"/>
      <c r="V764" s="762"/>
      <c r="W764" s="762"/>
      <c r="X764" s="762"/>
      <c r="Y764" s="762"/>
      <c r="Z764" s="762"/>
      <c r="AA764" s="762"/>
      <c r="AB764" s="762"/>
      <c r="AC764" s="762"/>
      <c r="AD764" s="762"/>
      <c r="AE764" s="762"/>
      <c r="AF764" s="762"/>
    </row>
    <row r="765" spans="1:32" ht="12.75" customHeight="1">
      <c r="A765" s="762"/>
      <c r="B765" s="762"/>
      <c r="C765" s="763"/>
      <c r="D765" s="763"/>
      <c r="E765" s="764"/>
      <c r="F765" s="763"/>
      <c r="G765" s="762"/>
      <c r="H765" s="762"/>
      <c r="I765" s="762"/>
      <c r="J765" s="762"/>
      <c r="K765" s="763"/>
      <c r="L765" s="763"/>
      <c r="M765" s="763"/>
      <c r="N765" s="763"/>
      <c r="O765" s="762"/>
      <c r="P765" s="762"/>
      <c r="Q765" s="762"/>
      <c r="R765" s="762"/>
      <c r="S765" s="762"/>
      <c r="T765" s="762"/>
      <c r="U765" s="762"/>
      <c r="V765" s="762"/>
      <c r="W765" s="762"/>
      <c r="X765" s="762"/>
      <c r="Y765" s="762"/>
      <c r="Z765" s="762"/>
      <c r="AA765" s="762"/>
      <c r="AB765" s="762"/>
      <c r="AC765" s="762"/>
      <c r="AD765" s="762"/>
      <c r="AE765" s="762"/>
      <c r="AF765" s="762"/>
    </row>
    <row r="766" spans="1:32" ht="12.75" customHeight="1">
      <c r="A766" s="762"/>
      <c r="B766" s="762"/>
      <c r="C766" s="763"/>
      <c r="D766" s="763"/>
      <c r="E766" s="764"/>
      <c r="F766" s="763"/>
      <c r="G766" s="762"/>
      <c r="H766" s="762"/>
      <c r="I766" s="762"/>
      <c r="J766" s="762"/>
      <c r="K766" s="763"/>
      <c r="L766" s="763"/>
      <c r="M766" s="763"/>
      <c r="N766" s="763"/>
      <c r="O766" s="762"/>
      <c r="P766" s="762"/>
      <c r="Q766" s="762"/>
      <c r="R766" s="762"/>
      <c r="S766" s="762"/>
      <c r="T766" s="762"/>
      <c r="U766" s="762"/>
      <c r="V766" s="762"/>
      <c r="W766" s="762"/>
      <c r="X766" s="762"/>
      <c r="Y766" s="762"/>
      <c r="Z766" s="762"/>
      <c r="AA766" s="762"/>
      <c r="AB766" s="762"/>
      <c r="AC766" s="762"/>
      <c r="AD766" s="762"/>
      <c r="AE766" s="762"/>
      <c r="AF766" s="762"/>
    </row>
    <row r="767" spans="1:32" ht="12.75" customHeight="1">
      <c r="A767" s="762"/>
      <c r="B767" s="762"/>
      <c r="C767" s="763"/>
      <c r="D767" s="763"/>
      <c r="E767" s="764"/>
      <c r="F767" s="763"/>
      <c r="G767" s="762"/>
      <c r="H767" s="762"/>
      <c r="I767" s="762"/>
      <c r="J767" s="762"/>
      <c r="K767" s="763"/>
      <c r="L767" s="763"/>
      <c r="M767" s="763"/>
      <c r="N767" s="763"/>
      <c r="O767" s="762"/>
      <c r="P767" s="762"/>
      <c r="Q767" s="762"/>
      <c r="R767" s="762"/>
      <c r="S767" s="762"/>
      <c r="T767" s="762"/>
      <c r="U767" s="762"/>
      <c r="V767" s="762"/>
      <c r="W767" s="762"/>
      <c r="X767" s="762"/>
      <c r="Y767" s="762"/>
      <c r="Z767" s="762"/>
      <c r="AA767" s="762"/>
      <c r="AB767" s="762"/>
      <c r="AC767" s="762"/>
      <c r="AD767" s="762"/>
      <c r="AE767" s="762"/>
      <c r="AF767" s="762"/>
    </row>
    <row r="768" spans="1:32" ht="12.75" customHeight="1">
      <c r="A768" s="762"/>
      <c r="B768" s="762"/>
      <c r="C768" s="763"/>
      <c r="D768" s="763"/>
      <c r="E768" s="764"/>
      <c r="F768" s="763"/>
      <c r="G768" s="762"/>
      <c r="H768" s="762"/>
      <c r="I768" s="762"/>
      <c r="J768" s="762"/>
      <c r="K768" s="763"/>
      <c r="L768" s="763"/>
      <c r="M768" s="763"/>
      <c r="N768" s="763"/>
      <c r="O768" s="762"/>
      <c r="P768" s="762"/>
      <c r="Q768" s="762"/>
      <c r="R768" s="762"/>
      <c r="S768" s="762"/>
      <c r="T768" s="762"/>
      <c r="U768" s="762"/>
      <c r="V768" s="762"/>
      <c r="W768" s="762"/>
      <c r="X768" s="762"/>
      <c r="Y768" s="762"/>
      <c r="Z768" s="762"/>
      <c r="AA768" s="762"/>
      <c r="AB768" s="762"/>
      <c r="AC768" s="762"/>
      <c r="AD768" s="762"/>
      <c r="AE768" s="762"/>
      <c r="AF768" s="762"/>
    </row>
    <row r="769" spans="1:32" ht="12.75" customHeight="1">
      <c r="A769" s="762"/>
      <c r="B769" s="762"/>
      <c r="C769" s="763"/>
      <c r="D769" s="763"/>
      <c r="E769" s="764"/>
      <c r="F769" s="763"/>
      <c r="G769" s="762"/>
      <c r="H769" s="762"/>
      <c r="I769" s="762"/>
      <c r="J769" s="762"/>
      <c r="K769" s="763"/>
      <c r="L769" s="763"/>
      <c r="M769" s="763"/>
      <c r="N769" s="763"/>
      <c r="O769" s="762"/>
      <c r="P769" s="762"/>
      <c r="Q769" s="762"/>
      <c r="R769" s="762"/>
      <c r="S769" s="762"/>
      <c r="T769" s="762"/>
      <c r="U769" s="762"/>
      <c r="V769" s="762"/>
      <c r="W769" s="762"/>
      <c r="X769" s="762"/>
      <c r="Y769" s="762"/>
      <c r="Z769" s="762"/>
      <c r="AA769" s="762"/>
      <c r="AB769" s="762"/>
      <c r="AC769" s="762"/>
      <c r="AD769" s="762"/>
      <c r="AE769" s="762"/>
      <c r="AF769" s="762"/>
    </row>
    <row r="770" spans="1:32" ht="12.75" customHeight="1">
      <c r="A770" s="762"/>
      <c r="B770" s="762"/>
      <c r="C770" s="763"/>
      <c r="D770" s="763"/>
      <c r="E770" s="764"/>
      <c r="F770" s="763"/>
      <c r="G770" s="762"/>
      <c r="H770" s="762"/>
      <c r="I770" s="762"/>
      <c r="J770" s="762"/>
      <c r="K770" s="763"/>
      <c r="L770" s="763"/>
      <c r="M770" s="763"/>
      <c r="N770" s="763"/>
      <c r="O770" s="762"/>
      <c r="P770" s="762"/>
      <c r="Q770" s="762"/>
      <c r="R770" s="762"/>
      <c r="S770" s="762"/>
      <c r="T770" s="762"/>
      <c r="U770" s="762"/>
      <c r="V770" s="762"/>
      <c r="W770" s="762"/>
      <c r="X770" s="762"/>
      <c r="Y770" s="762"/>
      <c r="Z770" s="762"/>
      <c r="AA770" s="762"/>
      <c r="AB770" s="762"/>
      <c r="AC770" s="762"/>
      <c r="AD770" s="762"/>
      <c r="AE770" s="762"/>
      <c r="AF770" s="762"/>
    </row>
    <row r="771" spans="1:32" ht="12.75" customHeight="1">
      <c r="A771" s="762"/>
      <c r="B771" s="762"/>
      <c r="C771" s="763"/>
      <c r="D771" s="763"/>
      <c r="E771" s="764"/>
      <c r="F771" s="763"/>
      <c r="G771" s="762"/>
      <c r="H771" s="762"/>
      <c r="I771" s="762"/>
      <c r="J771" s="762"/>
      <c r="K771" s="763"/>
      <c r="L771" s="763"/>
      <c r="M771" s="763"/>
      <c r="N771" s="763"/>
      <c r="O771" s="762"/>
      <c r="P771" s="762"/>
      <c r="Q771" s="762"/>
      <c r="R771" s="762"/>
      <c r="S771" s="762"/>
      <c r="T771" s="762"/>
      <c r="U771" s="762"/>
      <c r="V771" s="762"/>
      <c r="W771" s="762"/>
      <c r="X771" s="762"/>
      <c r="Y771" s="762"/>
      <c r="Z771" s="762"/>
      <c r="AA771" s="762"/>
      <c r="AB771" s="762"/>
      <c r="AC771" s="762"/>
      <c r="AD771" s="762"/>
      <c r="AE771" s="762"/>
      <c r="AF771" s="762"/>
    </row>
    <row r="772" spans="1:32" ht="12.75" customHeight="1">
      <c r="A772" s="762"/>
      <c r="B772" s="762"/>
      <c r="C772" s="763"/>
      <c r="D772" s="763"/>
      <c r="E772" s="764"/>
      <c r="F772" s="763"/>
      <c r="G772" s="762"/>
      <c r="H772" s="762"/>
      <c r="I772" s="762"/>
      <c r="J772" s="762"/>
      <c r="K772" s="763"/>
      <c r="L772" s="763"/>
      <c r="M772" s="763"/>
      <c r="N772" s="763"/>
      <c r="O772" s="762"/>
      <c r="P772" s="762"/>
      <c r="Q772" s="762"/>
      <c r="R772" s="762"/>
      <c r="S772" s="762"/>
      <c r="T772" s="762"/>
      <c r="U772" s="762"/>
      <c r="V772" s="762"/>
      <c r="W772" s="762"/>
      <c r="X772" s="762"/>
      <c r="Y772" s="762"/>
      <c r="Z772" s="762"/>
      <c r="AA772" s="762"/>
      <c r="AB772" s="762"/>
      <c r="AC772" s="762"/>
      <c r="AD772" s="762"/>
      <c r="AE772" s="762"/>
      <c r="AF772" s="762"/>
    </row>
    <row r="773" spans="1:32" ht="12.75" customHeight="1">
      <c r="A773" s="762"/>
      <c r="B773" s="762"/>
      <c r="C773" s="763"/>
      <c r="D773" s="763"/>
      <c r="E773" s="764"/>
      <c r="F773" s="763"/>
      <c r="G773" s="762"/>
      <c r="H773" s="762"/>
      <c r="I773" s="762"/>
      <c r="J773" s="762"/>
      <c r="K773" s="763"/>
      <c r="L773" s="763"/>
      <c r="M773" s="763"/>
      <c r="N773" s="763"/>
      <c r="O773" s="762"/>
      <c r="P773" s="762"/>
      <c r="Q773" s="762"/>
      <c r="R773" s="762"/>
      <c r="S773" s="762"/>
      <c r="T773" s="762"/>
      <c r="U773" s="762"/>
      <c r="V773" s="762"/>
      <c r="W773" s="762"/>
      <c r="X773" s="762"/>
      <c r="Y773" s="762"/>
      <c r="Z773" s="762"/>
      <c r="AA773" s="762"/>
      <c r="AB773" s="762"/>
      <c r="AC773" s="762"/>
      <c r="AD773" s="762"/>
      <c r="AE773" s="762"/>
      <c r="AF773" s="762"/>
    </row>
    <row r="774" spans="1:32" ht="12.75" customHeight="1">
      <c r="A774" s="762"/>
      <c r="B774" s="762"/>
      <c r="C774" s="763"/>
      <c r="D774" s="763"/>
      <c r="E774" s="764"/>
      <c r="F774" s="763"/>
      <c r="G774" s="762"/>
      <c r="H774" s="762"/>
      <c r="I774" s="762"/>
      <c r="J774" s="762"/>
      <c r="K774" s="763"/>
      <c r="L774" s="763"/>
      <c r="M774" s="763"/>
      <c r="N774" s="763"/>
      <c r="O774" s="762"/>
      <c r="P774" s="762"/>
      <c r="Q774" s="762"/>
      <c r="R774" s="762"/>
      <c r="S774" s="762"/>
      <c r="T774" s="762"/>
      <c r="U774" s="762"/>
      <c r="V774" s="762"/>
      <c r="W774" s="762"/>
      <c r="X774" s="762"/>
      <c r="Y774" s="762"/>
      <c r="Z774" s="762"/>
      <c r="AA774" s="762"/>
      <c r="AB774" s="762"/>
      <c r="AC774" s="762"/>
      <c r="AD774" s="762"/>
      <c r="AE774" s="762"/>
      <c r="AF774" s="762"/>
    </row>
    <row r="775" spans="1:32" ht="12.75" customHeight="1">
      <c r="A775" s="762"/>
      <c r="B775" s="762"/>
      <c r="C775" s="763"/>
      <c r="D775" s="763"/>
      <c r="E775" s="764"/>
      <c r="F775" s="763"/>
      <c r="G775" s="762"/>
      <c r="H775" s="762"/>
      <c r="I775" s="762"/>
      <c r="J775" s="762"/>
      <c r="K775" s="763"/>
      <c r="L775" s="763"/>
      <c r="M775" s="763"/>
      <c r="N775" s="763"/>
      <c r="O775" s="762"/>
      <c r="P775" s="762"/>
      <c r="Q775" s="762"/>
      <c r="R775" s="762"/>
      <c r="S775" s="762"/>
      <c r="T775" s="762"/>
      <c r="U775" s="762"/>
      <c r="V775" s="762"/>
      <c r="W775" s="762"/>
      <c r="X775" s="762"/>
      <c r="Y775" s="762"/>
      <c r="Z775" s="762"/>
      <c r="AA775" s="762"/>
      <c r="AB775" s="762"/>
      <c r="AC775" s="762"/>
      <c r="AD775" s="762"/>
      <c r="AE775" s="762"/>
      <c r="AF775" s="762"/>
    </row>
    <row r="776" spans="1:32" ht="12.75" customHeight="1">
      <c r="A776" s="762"/>
      <c r="B776" s="762"/>
      <c r="C776" s="763"/>
      <c r="D776" s="763"/>
      <c r="E776" s="764"/>
      <c r="F776" s="763"/>
      <c r="G776" s="762"/>
      <c r="H776" s="762"/>
      <c r="I776" s="762"/>
      <c r="J776" s="762"/>
      <c r="K776" s="763"/>
      <c r="L776" s="763"/>
      <c r="M776" s="763"/>
      <c r="N776" s="763"/>
      <c r="O776" s="762"/>
      <c r="P776" s="762"/>
      <c r="Q776" s="762"/>
      <c r="R776" s="762"/>
      <c r="S776" s="762"/>
      <c r="T776" s="762"/>
      <c r="U776" s="762"/>
      <c r="V776" s="762"/>
      <c r="W776" s="762"/>
      <c r="X776" s="762"/>
      <c r="Y776" s="762"/>
      <c r="Z776" s="762"/>
      <c r="AA776" s="762"/>
      <c r="AB776" s="762"/>
      <c r="AC776" s="762"/>
      <c r="AD776" s="762"/>
      <c r="AE776" s="762"/>
      <c r="AF776" s="762"/>
    </row>
    <row r="777" spans="1:32" ht="12.75" customHeight="1">
      <c r="A777" s="762"/>
      <c r="B777" s="762"/>
      <c r="C777" s="763"/>
      <c r="D777" s="763"/>
      <c r="E777" s="764"/>
      <c r="F777" s="763"/>
      <c r="G777" s="762"/>
      <c r="H777" s="762"/>
      <c r="I777" s="762"/>
      <c r="J777" s="762"/>
      <c r="K777" s="763"/>
      <c r="L777" s="763"/>
      <c r="M777" s="763"/>
      <c r="N777" s="763"/>
      <c r="O777" s="762"/>
      <c r="P777" s="762"/>
      <c r="Q777" s="762"/>
      <c r="R777" s="762"/>
      <c r="S777" s="762"/>
      <c r="T777" s="762"/>
      <c r="U777" s="762"/>
      <c r="V777" s="762"/>
      <c r="W777" s="762"/>
      <c r="X777" s="762"/>
      <c r="Y777" s="762"/>
      <c r="Z777" s="762"/>
      <c r="AA777" s="762"/>
      <c r="AB777" s="762"/>
      <c r="AC777" s="762"/>
      <c r="AD777" s="762"/>
      <c r="AE777" s="762"/>
      <c r="AF777" s="762"/>
    </row>
    <row r="778" spans="1:32" ht="12.75" customHeight="1">
      <c r="A778" s="762"/>
      <c r="B778" s="762"/>
      <c r="C778" s="763"/>
      <c r="D778" s="763"/>
      <c r="E778" s="764"/>
      <c r="F778" s="763"/>
      <c r="G778" s="762"/>
      <c r="H778" s="762"/>
      <c r="I778" s="762"/>
      <c r="J778" s="762"/>
      <c r="K778" s="763"/>
      <c r="L778" s="763"/>
      <c r="M778" s="763"/>
      <c r="N778" s="763"/>
      <c r="O778" s="762"/>
      <c r="P778" s="762"/>
      <c r="Q778" s="762"/>
      <c r="R778" s="762"/>
      <c r="S778" s="762"/>
      <c r="T778" s="762"/>
      <c r="U778" s="762"/>
      <c r="V778" s="762"/>
      <c r="W778" s="762"/>
      <c r="X778" s="762"/>
      <c r="Y778" s="762"/>
      <c r="Z778" s="762"/>
      <c r="AA778" s="762"/>
      <c r="AB778" s="762"/>
      <c r="AC778" s="762"/>
      <c r="AD778" s="762"/>
      <c r="AE778" s="762"/>
      <c r="AF778" s="762"/>
    </row>
    <row r="779" spans="1:32" ht="12.75" customHeight="1">
      <c r="A779" s="762"/>
      <c r="B779" s="762"/>
      <c r="C779" s="763"/>
      <c r="D779" s="763"/>
      <c r="E779" s="764"/>
      <c r="F779" s="763"/>
      <c r="G779" s="762"/>
      <c r="H779" s="762"/>
      <c r="I779" s="762"/>
      <c r="J779" s="762"/>
      <c r="K779" s="763"/>
      <c r="L779" s="763"/>
      <c r="M779" s="763"/>
      <c r="N779" s="763"/>
      <c r="O779" s="762"/>
      <c r="P779" s="762"/>
      <c r="Q779" s="762"/>
      <c r="R779" s="762"/>
      <c r="S779" s="762"/>
      <c r="T779" s="762"/>
      <c r="U779" s="762"/>
      <c r="V779" s="762"/>
      <c r="W779" s="762"/>
      <c r="X779" s="762"/>
      <c r="Y779" s="762"/>
      <c r="Z779" s="762"/>
      <c r="AA779" s="762"/>
      <c r="AB779" s="762"/>
      <c r="AC779" s="762"/>
      <c r="AD779" s="762"/>
      <c r="AE779" s="762"/>
      <c r="AF779" s="762"/>
    </row>
    <row r="780" spans="1:32" ht="12.75" customHeight="1">
      <c r="A780" s="762"/>
      <c r="B780" s="762"/>
      <c r="C780" s="763"/>
      <c r="D780" s="763"/>
      <c r="E780" s="764"/>
      <c r="F780" s="763"/>
      <c r="G780" s="762"/>
      <c r="H780" s="762"/>
      <c r="I780" s="762"/>
      <c r="J780" s="762"/>
      <c r="K780" s="763"/>
      <c r="L780" s="763"/>
      <c r="M780" s="763"/>
      <c r="N780" s="763"/>
      <c r="O780" s="762"/>
      <c r="P780" s="762"/>
      <c r="Q780" s="762"/>
      <c r="R780" s="762"/>
      <c r="S780" s="762"/>
      <c r="T780" s="762"/>
      <c r="U780" s="762"/>
      <c r="V780" s="762"/>
      <c r="W780" s="762"/>
      <c r="X780" s="762"/>
      <c r="Y780" s="762"/>
      <c r="Z780" s="762"/>
      <c r="AA780" s="762"/>
      <c r="AB780" s="762"/>
      <c r="AC780" s="762"/>
      <c r="AD780" s="762"/>
      <c r="AE780" s="762"/>
      <c r="AF780" s="762"/>
    </row>
    <row r="781" spans="1:32" ht="12.75" customHeight="1">
      <c r="A781" s="762"/>
      <c r="B781" s="762"/>
      <c r="C781" s="763"/>
      <c r="D781" s="763"/>
      <c r="E781" s="764"/>
      <c r="F781" s="763"/>
      <c r="G781" s="762"/>
      <c r="H781" s="762"/>
      <c r="I781" s="762"/>
      <c r="J781" s="762"/>
      <c r="K781" s="763"/>
      <c r="L781" s="763"/>
      <c r="M781" s="763"/>
      <c r="N781" s="763"/>
      <c r="O781" s="762"/>
      <c r="P781" s="762"/>
      <c r="Q781" s="762"/>
      <c r="R781" s="762"/>
      <c r="S781" s="762"/>
      <c r="T781" s="762"/>
      <c r="U781" s="762"/>
      <c r="V781" s="762"/>
      <c r="W781" s="762"/>
      <c r="X781" s="762"/>
      <c r="Y781" s="762"/>
      <c r="Z781" s="762"/>
      <c r="AA781" s="762"/>
      <c r="AB781" s="762"/>
      <c r="AC781" s="762"/>
      <c r="AD781" s="762"/>
      <c r="AE781" s="762"/>
      <c r="AF781" s="762"/>
    </row>
    <row r="782" spans="1:32" ht="12.75" customHeight="1">
      <c r="A782" s="762"/>
      <c r="B782" s="762"/>
      <c r="C782" s="763"/>
      <c r="D782" s="763"/>
      <c r="E782" s="764"/>
      <c r="F782" s="763"/>
      <c r="G782" s="762"/>
      <c r="H782" s="762"/>
      <c r="I782" s="762"/>
      <c r="J782" s="762"/>
      <c r="K782" s="763"/>
      <c r="L782" s="763"/>
      <c r="M782" s="763"/>
      <c r="N782" s="763"/>
      <c r="O782" s="762"/>
      <c r="P782" s="762"/>
      <c r="Q782" s="762"/>
      <c r="R782" s="762"/>
      <c r="S782" s="762"/>
      <c r="T782" s="762"/>
      <c r="U782" s="762"/>
      <c r="V782" s="762"/>
      <c r="W782" s="762"/>
      <c r="X782" s="762"/>
      <c r="Y782" s="762"/>
      <c r="Z782" s="762"/>
      <c r="AA782" s="762"/>
      <c r="AB782" s="762"/>
      <c r="AC782" s="762"/>
      <c r="AD782" s="762"/>
      <c r="AE782" s="762"/>
      <c r="AF782" s="762"/>
    </row>
    <row r="783" spans="1:32" ht="12.75" customHeight="1">
      <c r="A783" s="762"/>
      <c r="B783" s="762"/>
      <c r="C783" s="763"/>
      <c r="D783" s="763"/>
      <c r="E783" s="764"/>
      <c r="F783" s="763"/>
      <c r="G783" s="762"/>
      <c r="H783" s="762"/>
      <c r="I783" s="762"/>
      <c r="J783" s="762"/>
      <c r="K783" s="763"/>
      <c r="L783" s="763"/>
      <c r="M783" s="763"/>
      <c r="N783" s="763"/>
      <c r="O783" s="762"/>
      <c r="P783" s="762"/>
      <c r="Q783" s="762"/>
      <c r="R783" s="762"/>
      <c r="S783" s="762"/>
      <c r="T783" s="762"/>
      <c r="U783" s="762"/>
      <c r="V783" s="762"/>
      <c r="W783" s="762"/>
      <c r="X783" s="762"/>
      <c r="Y783" s="762"/>
      <c r="Z783" s="762"/>
      <c r="AA783" s="762"/>
      <c r="AB783" s="762"/>
      <c r="AC783" s="762"/>
      <c r="AD783" s="762"/>
      <c r="AE783" s="762"/>
      <c r="AF783" s="762"/>
    </row>
    <row r="784" spans="1:32" ht="12.75" customHeight="1">
      <c r="A784" s="762"/>
      <c r="B784" s="762"/>
      <c r="C784" s="763"/>
      <c r="D784" s="763"/>
      <c r="E784" s="764"/>
      <c r="F784" s="763"/>
      <c r="G784" s="762"/>
      <c r="H784" s="762"/>
      <c r="I784" s="762"/>
      <c r="J784" s="762"/>
      <c r="K784" s="763"/>
      <c r="L784" s="763"/>
      <c r="M784" s="763"/>
      <c r="N784" s="763"/>
      <c r="O784" s="762"/>
      <c r="P784" s="762"/>
      <c r="Q784" s="762"/>
      <c r="R784" s="762"/>
      <c r="S784" s="762"/>
      <c r="T784" s="762"/>
      <c r="U784" s="762"/>
      <c r="V784" s="762"/>
      <c r="W784" s="762"/>
      <c r="X784" s="762"/>
      <c r="Y784" s="762"/>
      <c r="Z784" s="762"/>
      <c r="AA784" s="762"/>
      <c r="AB784" s="762"/>
      <c r="AC784" s="762"/>
      <c r="AD784" s="762"/>
      <c r="AE784" s="762"/>
      <c r="AF784" s="762"/>
    </row>
    <row r="785" spans="1:32" ht="12.75" customHeight="1">
      <c r="A785" s="762"/>
      <c r="B785" s="762"/>
      <c r="C785" s="763"/>
      <c r="D785" s="763"/>
      <c r="E785" s="764"/>
      <c r="F785" s="763"/>
      <c r="G785" s="762"/>
      <c r="H785" s="762"/>
      <c r="I785" s="762"/>
      <c r="J785" s="762"/>
      <c r="K785" s="763"/>
      <c r="L785" s="763"/>
      <c r="M785" s="763"/>
      <c r="N785" s="763"/>
      <c r="O785" s="762"/>
      <c r="P785" s="762"/>
      <c r="Q785" s="762"/>
      <c r="R785" s="762"/>
      <c r="S785" s="762"/>
      <c r="T785" s="762"/>
      <c r="U785" s="762"/>
      <c r="V785" s="762"/>
      <c r="W785" s="762"/>
      <c r="X785" s="762"/>
      <c r="Y785" s="762"/>
      <c r="Z785" s="762"/>
      <c r="AA785" s="762"/>
      <c r="AB785" s="762"/>
      <c r="AC785" s="762"/>
      <c r="AD785" s="762"/>
      <c r="AE785" s="762"/>
      <c r="AF785" s="762"/>
    </row>
    <row r="786" spans="1:32" ht="12.75" customHeight="1">
      <c r="A786" s="762"/>
      <c r="B786" s="762"/>
      <c r="C786" s="763"/>
      <c r="D786" s="763"/>
      <c r="E786" s="764"/>
      <c r="F786" s="763"/>
      <c r="G786" s="762"/>
      <c r="H786" s="762"/>
      <c r="I786" s="762"/>
      <c r="J786" s="762"/>
      <c r="K786" s="763"/>
      <c r="L786" s="763"/>
      <c r="M786" s="763"/>
      <c r="N786" s="763"/>
      <c r="O786" s="762"/>
      <c r="P786" s="762"/>
      <c r="Q786" s="762"/>
      <c r="R786" s="762"/>
      <c r="S786" s="762"/>
      <c r="T786" s="762"/>
      <c r="U786" s="762"/>
      <c r="V786" s="762"/>
      <c r="W786" s="762"/>
      <c r="X786" s="762"/>
      <c r="Y786" s="762"/>
      <c r="Z786" s="762"/>
      <c r="AA786" s="762"/>
      <c r="AB786" s="762"/>
      <c r="AC786" s="762"/>
      <c r="AD786" s="762"/>
      <c r="AE786" s="762"/>
      <c r="AF786" s="762"/>
    </row>
    <row r="787" spans="1:32" ht="12.75" customHeight="1">
      <c r="A787" s="762"/>
      <c r="B787" s="762"/>
      <c r="C787" s="763"/>
      <c r="D787" s="763"/>
      <c r="E787" s="764"/>
      <c r="F787" s="763"/>
      <c r="G787" s="762"/>
      <c r="H787" s="762"/>
      <c r="I787" s="762"/>
      <c r="J787" s="762"/>
      <c r="K787" s="763"/>
      <c r="L787" s="763"/>
      <c r="M787" s="763"/>
      <c r="N787" s="763"/>
      <c r="O787" s="762"/>
      <c r="P787" s="762"/>
      <c r="Q787" s="762"/>
      <c r="R787" s="762"/>
      <c r="S787" s="762"/>
      <c r="T787" s="762"/>
      <c r="U787" s="762"/>
      <c r="V787" s="762"/>
      <c r="W787" s="762"/>
      <c r="X787" s="762"/>
      <c r="Y787" s="762"/>
      <c r="Z787" s="762"/>
      <c r="AA787" s="762"/>
      <c r="AB787" s="762"/>
      <c r="AC787" s="762"/>
      <c r="AD787" s="762"/>
      <c r="AE787" s="762"/>
      <c r="AF787" s="762"/>
    </row>
    <row r="788" spans="1:32" ht="12.75" customHeight="1">
      <c r="A788" s="762"/>
      <c r="B788" s="762"/>
      <c r="C788" s="763"/>
      <c r="D788" s="763"/>
      <c r="E788" s="764"/>
      <c r="F788" s="763"/>
      <c r="G788" s="762"/>
      <c r="H788" s="762"/>
      <c r="I788" s="762"/>
      <c r="J788" s="762"/>
      <c r="K788" s="763"/>
      <c r="L788" s="763"/>
      <c r="M788" s="763"/>
      <c r="N788" s="763"/>
      <c r="O788" s="762"/>
      <c r="P788" s="762"/>
      <c r="Q788" s="762"/>
      <c r="R788" s="762"/>
      <c r="S788" s="762"/>
      <c r="T788" s="762"/>
      <c r="U788" s="762"/>
      <c r="V788" s="762"/>
      <c r="W788" s="762"/>
      <c r="X788" s="762"/>
      <c r="Y788" s="762"/>
      <c r="Z788" s="762"/>
      <c r="AA788" s="762"/>
      <c r="AB788" s="762"/>
      <c r="AC788" s="762"/>
      <c r="AD788" s="762"/>
      <c r="AE788" s="762"/>
      <c r="AF788" s="762"/>
    </row>
    <row r="789" spans="1:32" ht="12.75" customHeight="1">
      <c r="A789" s="762"/>
      <c r="B789" s="762"/>
      <c r="C789" s="763"/>
      <c r="D789" s="763"/>
      <c r="E789" s="764"/>
      <c r="F789" s="763"/>
      <c r="G789" s="762"/>
      <c r="H789" s="762"/>
      <c r="I789" s="762"/>
      <c r="J789" s="762"/>
      <c r="K789" s="763"/>
      <c r="L789" s="763"/>
      <c r="M789" s="763"/>
      <c r="N789" s="763"/>
      <c r="O789" s="762"/>
      <c r="P789" s="762"/>
      <c r="Q789" s="762"/>
      <c r="R789" s="762"/>
      <c r="S789" s="762"/>
      <c r="T789" s="762"/>
      <c r="U789" s="762"/>
      <c r="V789" s="762"/>
      <c r="W789" s="762"/>
      <c r="X789" s="762"/>
      <c r="Y789" s="762"/>
      <c r="Z789" s="762"/>
      <c r="AA789" s="762"/>
      <c r="AB789" s="762"/>
      <c r="AC789" s="762"/>
      <c r="AD789" s="762"/>
      <c r="AE789" s="762"/>
      <c r="AF789" s="762"/>
    </row>
    <row r="790" spans="1:32" ht="12.75" customHeight="1">
      <c r="A790" s="762"/>
      <c r="B790" s="762"/>
      <c r="C790" s="763"/>
      <c r="D790" s="763"/>
      <c r="E790" s="764"/>
      <c r="F790" s="763"/>
      <c r="G790" s="762"/>
      <c r="H790" s="762"/>
      <c r="I790" s="762"/>
      <c r="J790" s="762"/>
      <c r="K790" s="763"/>
      <c r="L790" s="763"/>
      <c r="M790" s="763"/>
      <c r="N790" s="763"/>
      <c r="O790" s="762"/>
      <c r="P790" s="762"/>
      <c r="Q790" s="762"/>
      <c r="R790" s="762"/>
      <c r="S790" s="762"/>
      <c r="T790" s="762"/>
      <c r="U790" s="762"/>
      <c r="V790" s="762"/>
      <c r="W790" s="762"/>
      <c r="X790" s="762"/>
      <c r="Y790" s="762"/>
      <c r="Z790" s="762"/>
      <c r="AA790" s="762"/>
      <c r="AB790" s="762"/>
      <c r="AC790" s="762"/>
      <c r="AD790" s="762"/>
      <c r="AE790" s="762"/>
      <c r="AF790" s="762"/>
    </row>
    <row r="791" spans="1:32" ht="12.75" customHeight="1">
      <c r="A791" s="762"/>
      <c r="B791" s="762"/>
      <c r="C791" s="763"/>
      <c r="D791" s="763"/>
      <c r="E791" s="764"/>
      <c r="F791" s="763"/>
      <c r="G791" s="762"/>
      <c r="H791" s="762"/>
      <c r="I791" s="762"/>
      <c r="J791" s="762"/>
      <c r="K791" s="763"/>
      <c r="L791" s="763"/>
      <c r="M791" s="763"/>
      <c r="N791" s="763"/>
      <c r="O791" s="762"/>
      <c r="P791" s="762"/>
      <c r="Q791" s="762"/>
      <c r="R791" s="762"/>
      <c r="S791" s="762"/>
      <c r="T791" s="762"/>
      <c r="U791" s="762"/>
      <c r="V791" s="762"/>
      <c r="W791" s="762"/>
      <c r="X791" s="762"/>
      <c r="Y791" s="762"/>
      <c r="Z791" s="762"/>
      <c r="AA791" s="762"/>
      <c r="AB791" s="762"/>
      <c r="AC791" s="762"/>
      <c r="AD791" s="762"/>
      <c r="AE791" s="762"/>
      <c r="AF791" s="762"/>
    </row>
    <row r="792" spans="1:32" ht="12.75" customHeight="1">
      <c r="A792" s="762"/>
      <c r="B792" s="762"/>
      <c r="C792" s="763"/>
      <c r="D792" s="763"/>
      <c r="E792" s="764"/>
      <c r="F792" s="763"/>
      <c r="G792" s="762"/>
      <c r="H792" s="762"/>
      <c r="I792" s="762"/>
      <c r="J792" s="762"/>
      <c r="K792" s="763"/>
      <c r="L792" s="763"/>
      <c r="M792" s="763"/>
      <c r="N792" s="763"/>
      <c r="O792" s="762"/>
      <c r="P792" s="762"/>
      <c r="Q792" s="762"/>
      <c r="R792" s="762"/>
      <c r="S792" s="762"/>
      <c r="T792" s="762"/>
      <c r="U792" s="762"/>
      <c r="V792" s="762"/>
      <c r="W792" s="762"/>
      <c r="X792" s="762"/>
      <c r="Y792" s="762"/>
      <c r="Z792" s="762"/>
      <c r="AA792" s="762"/>
      <c r="AB792" s="762"/>
      <c r="AC792" s="762"/>
      <c r="AD792" s="762"/>
      <c r="AE792" s="762"/>
      <c r="AF792" s="762"/>
    </row>
    <row r="793" spans="1:32" ht="12.75" customHeight="1">
      <c r="A793" s="762"/>
      <c r="B793" s="762"/>
      <c r="C793" s="763"/>
      <c r="D793" s="763"/>
      <c r="E793" s="764"/>
      <c r="F793" s="763"/>
      <c r="G793" s="762"/>
      <c r="H793" s="762"/>
      <c r="I793" s="762"/>
      <c r="J793" s="762"/>
      <c r="K793" s="763"/>
      <c r="L793" s="763"/>
      <c r="M793" s="763"/>
      <c r="N793" s="763"/>
      <c r="O793" s="762"/>
      <c r="P793" s="762"/>
      <c r="Q793" s="762"/>
      <c r="R793" s="762"/>
      <c r="S793" s="762"/>
      <c r="T793" s="762"/>
      <c r="U793" s="762"/>
      <c r="V793" s="762"/>
      <c r="W793" s="762"/>
      <c r="X793" s="762"/>
      <c r="Y793" s="762"/>
      <c r="Z793" s="762"/>
      <c r="AA793" s="762"/>
      <c r="AB793" s="762"/>
      <c r="AC793" s="762"/>
      <c r="AD793" s="762"/>
      <c r="AE793" s="762"/>
      <c r="AF793" s="762"/>
    </row>
    <row r="794" spans="1:32" ht="12.75" customHeight="1">
      <c r="A794" s="762"/>
      <c r="B794" s="762"/>
      <c r="C794" s="763"/>
      <c r="D794" s="763"/>
      <c r="E794" s="764"/>
      <c r="F794" s="763"/>
      <c r="G794" s="762"/>
      <c r="H794" s="762"/>
      <c r="I794" s="762"/>
      <c r="J794" s="762"/>
      <c r="K794" s="763"/>
      <c r="L794" s="763"/>
      <c r="M794" s="763"/>
      <c r="N794" s="763"/>
      <c r="O794" s="762"/>
      <c r="P794" s="762"/>
      <c r="Q794" s="762"/>
      <c r="R794" s="762"/>
      <c r="S794" s="762"/>
      <c r="T794" s="762"/>
      <c r="U794" s="762"/>
      <c r="V794" s="762"/>
      <c r="W794" s="762"/>
      <c r="X794" s="762"/>
      <c r="Y794" s="762"/>
      <c r="Z794" s="762"/>
      <c r="AA794" s="762"/>
      <c r="AB794" s="762"/>
      <c r="AC794" s="762"/>
      <c r="AD794" s="762"/>
      <c r="AE794" s="762"/>
      <c r="AF794" s="762"/>
    </row>
    <row r="795" spans="1:32" ht="12.75" customHeight="1">
      <c r="A795" s="762"/>
      <c r="B795" s="762"/>
      <c r="C795" s="763"/>
      <c r="D795" s="763"/>
      <c r="E795" s="764"/>
      <c r="F795" s="763"/>
      <c r="G795" s="762"/>
      <c r="H795" s="762"/>
      <c r="I795" s="762"/>
      <c r="J795" s="762"/>
      <c r="K795" s="763"/>
      <c r="L795" s="763"/>
      <c r="M795" s="763"/>
      <c r="N795" s="763"/>
      <c r="O795" s="762"/>
      <c r="P795" s="762"/>
      <c r="Q795" s="762"/>
      <c r="R795" s="762"/>
      <c r="S795" s="762"/>
      <c r="T795" s="762"/>
      <c r="U795" s="762"/>
      <c r="V795" s="762"/>
      <c r="W795" s="762"/>
      <c r="X795" s="762"/>
      <c r="Y795" s="762"/>
      <c r="Z795" s="762"/>
      <c r="AA795" s="762"/>
      <c r="AB795" s="762"/>
      <c r="AC795" s="762"/>
      <c r="AD795" s="762"/>
      <c r="AE795" s="762"/>
      <c r="AF795" s="762"/>
    </row>
    <row r="796" spans="1:32" ht="12.75" customHeight="1">
      <c r="A796" s="762"/>
      <c r="B796" s="762"/>
      <c r="C796" s="763"/>
      <c r="D796" s="763"/>
      <c r="E796" s="764"/>
      <c r="F796" s="763"/>
      <c r="G796" s="762"/>
      <c r="H796" s="762"/>
      <c r="I796" s="762"/>
      <c r="J796" s="762"/>
      <c r="K796" s="763"/>
      <c r="L796" s="763"/>
      <c r="M796" s="763"/>
      <c r="N796" s="763"/>
      <c r="O796" s="762"/>
      <c r="P796" s="762"/>
      <c r="Q796" s="762"/>
      <c r="R796" s="762"/>
      <c r="S796" s="762"/>
      <c r="T796" s="762"/>
      <c r="U796" s="762"/>
      <c r="V796" s="762"/>
      <c r="W796" s="762"/>
      <c r="X796" s="762"/>
      <c r="Y796" s="762"/>
      <c r="Z796" s="762"/>
      <c r="AA796" s="762"/>
      <c r="AB796" s="762"/>
      <c r="AC796" s="762"/>
      <c r="AD796" s="762"/>
      <c r="AE796" s="762"/>
      <c r="AF796" s="762"/>
    </row>
    <row r="797" spans="1:32" ht="12.75" customHeight="1">
      <c r="A797" s="762"/>
      <c r="B797" s="762"/>
      <c r="C797" s="763"/>
      <c r="D797" s="763"/>
      <c r="E797" s="764"/>
      <c r="F797" s="763"/>
      <c r="G797" s="762"/>
      <c r="H797" s="762"/>
      <c r="I797" s="762"/>
      <c r="J797" s="762"/>
      <c r="K797" s="763"/>
      <c r="L797" s="763"/>
      <c r="M797" s="763"/>
      <c r="N797" s="763"/>
      <c r="O797" s="762"/>
      <c r="P797" s="762"/>
      <c r="Q797" s="762"/>
      <c r="R797" s="762"/>
      <c r="S797" s="762"/>
      <c r="T797" s="762"/>
      <c r="U797" s="762"/>
      <c r="V797" s="762"/>
      <c r="W797" s="762"/>
      <c r="X797" s="762"/>
      <c r="Y797" s="762"/>
      <c r="Z797" s="762"/>
      <c r="AA797" s="762"/>
      <c r="AB797" s="762"/>
      <c r="AC797" s="762"/>
      <c r="AD797" s="762"/>
      <c r="AE797" s="762"/>
      <c r="AF797" s="762"/>
    </row>
    <row r="798" spans="1:32" ht="12.75" customHeight="1">
      <c r="A798" s="762"/>
      <c r="B798" s="762"/>
      <c r="C798" s="763"/>
      <c r="D798" s="763"/>
      <c r="E798" s="764"/>
      <c r="F798" s="763"/>
      <c r="G798" s="762"/>
      <c r="H798" s="762"/>
      <c r="I798" s="762"/>
      <c r="J798" s="762"/>
      <c r="K798" s="763"/>
      <c r="L798" s="763"/>
      <c r="M798" s="763"/>
      <c r="N798" s="763"/>
      <c r="O798" s="762"/>
      <c r="P798" s="762"/>
      <c r="Q798" s="762"/>
      <c r="R798" s="762"/>
      <c r="S798" s="762"/>
      <c r="T798" s="762"/>
      <c r="U798" s="762"/>
      <c r="V798" s="762"/>
      <c r="W798" s="762"/>
      <c r="X798" s="762"/>
      <c r="Y798" s="762"/>
      <c r="Z798" s="762"/>
      <c r="AA798" s="762"/>
      <c r="AB798" s="762"/>
      <c r="AC798" s="762"/>
      <c r="AD798" s="762"/>
      <c r="AE798" s="762"/>
      <c r="AF798" s="762"/>
    </row>
    <row r="799" spans="1:32" ht="12.75" customHeight="1">
      <c r="A799" s="762"/>
      <c r="B799" s="762"/>
      <c r="C799" s="763"/>
      <c r="D799" s="763"/>
      <c r="E799" s="764"/>
      <c r="F799" s="763"/>
      <c r="G799" s="762"/>
      <c r="H799" s="762"/>
      <c r="I799" s="762"/>
      <c r="J799" s="762"/>
      <c r="K799" s="763"/>
      <c r="L799" s="763"/>
      <c r="M799" s="763"/>
      <c r="N799" s="763"/>
      <c r="O799" s="762"/>
      <c r="P799" s="762"/>
      <c r="Q799" s="762"/>
      <c r="R799" s="762"/>
      <c r="S799" s="762"/>
      <c r="T799" s="762"/>
      <c r="U799" s="762"/>
      <c r="V799" s="762"/>
      <c r="W799" s="762"/>
      <c r="X799" s="762"/>
      <c r="Y799" s="762"/>
      <c r="Z799" s="762"/>
      <c r="AA799" s="762"/>
      <c r="AB799" s="762"/>
      <c r="AC799" s="762"/>
      <c r="AD799" s="762"/>
      <c r="AE799" s="762"/>
      <c r="AF799" s="762"/>
    </row>
    <row r="800" spans="1:32" ht="12.75" customHeight="1">
      <c r="A800" s="762"/>
      <c r="B800" s="762"/>
      <c r="C800" s="763"/>
      <c r="D800" s="763"/>
      <c r="E800" s="764"/>
      <c r="F800" s="763"/>
      <c r="G800" s="762"/>
      <c r="H800" s="762"/>
      <c r="I800" s="762"/>
      <c r="J800" s="762"/>
      <c r="K800" s="763"/>
      <c r="L800" s="763"/>
      <c r="M800" s="763"/>
      <c r="N800" s="763"/>
      <c r="O800" s="762"/>
      <c r="P800" s="762"/>
      <c r="Q800" s="762"/>
      <c r="R800" s="762"/>
      <c r="S800" s="762"/>
      <c r="T800" s="762"/>
      <c r="U800" s="762"/>
      <c r="V800" s="762"/>
      <c r="W800" s="762"/>
      <c r="X800" s="762"/>
      <c r="Y800" s="762"/>
      <c r="Z800" s="762"/>
      <c r="AA800" s="762"/>
      <c r="AB800" s="762"/>
      <c r="AC800" s="762"/>
      <c r="AD800" s="762"/>
      <c r="AE800" s="762"/>
      <c r="AF800" s="762"/>
    </row>
    <row r="801" spans="1:32" ht="12.75" customHeight="1">
      <c r="A801" s="762"/>
      <c r="B801" s="762"/>
      <c r="C801" s="763"/>
      <c r="D801" s="763"/>
      <c r="E801" s="764"/>
      <c r="F801" s="763"/>
      <c r="G801" s="762"/>
      <c r="H801" s="762"/>
      <c r="I801" s="762"/>
      <c r="J801" s="762"/>
      <c r="K801" s="763"/>
      <c r="L801" s="763"/>
      <c r="M801" s="763"/>
      <c r="N801" s="763"/>
      <c r="O801" s="762"/>
      <c r="P801" s="762"/>
      <c r="Q801" s="762"/>
      <c r="R801" s="762"/>
      <c r="S801" s="762"/>
      <c r="T801" s="762"/>
      <c r="U801" s="762"/>
      <c r="V801" s="762"/>
      <c r="W801" s="762"/>
      <c r="X801" s="762"/>
      <c r="Y801" s="762"/>
      <c r="Z801" s="762"/>
      <c r="AA801" s="762"/>
      <c r="AB801" s="762"/>
      <c r="AC801" s="762"/>
      <c r="AD801" s="762"/>
      <c r="AE801" s="762"/>
      <c r="AF801" s="762"/>
    </row>
    <row r="802" spans="1:32" ht="12.75" customHeight="1">
      <c r="A802" s="762"/>
      <c r="B802" s="762"/>
      <c r="C802" s="763"/>
      <c r="D802" s="763"/>
      <c r="E802" s="764"/>
      <c r="F802" s="763"/>
      <c r="G802" s="762"/>
      <c r="H802" s="762"/>
      <c r="I802" s="762"/>
      <c r="J802" s="762"/>
      <c r="K802" s="763"/>
      <c r="L802" s="763"/>
      <c r="M802" s="763"/>
      <c r="N802" s="763"/>
      <c r="O802" s="762"/>
      <c r="P802" s="762"/>
      <c r="Q802" s="762"/>
      <c r="R802" s="762"/>
      <c r="S802" s="762"/>
      <c r="T802" s="762"/>
      <c r="U802" s="762"/>
      <c r="V802" s="762"/>
      <c r="W802" s="762"/>
      <c r="X802" s="762"/>
      <c r="Y802" s="762"/>
      <c r="Z802" s="762"/>
      <c r="AA802" s="762"/>
      <c r="AB802" s="762"/>
      <c r="AC802" s="762"/>
      <c r="AD802" s="762"/>
      <c r="AE802" s="762"/>
      <c r="AF802" s="762"/>
    </row>
    <row r="803" spans="1:32" ht="12.75" customHeight="1">
      <c r="A803" s="762"/>
      <c r="B803" s="762"/>
      <c r="C803" s="763"/>
      <c r="D803" s="763"/>
      <c r="E803" s="764"/>
      <c r="F803" s="763"/>
      <c r="G803" s="762"/>
      <c r="H803" s="762"/>
      <c r="I803" s="762"/>
      <c r="J803" s="762"/>
      <c r="K803" s="763"/>
      <c r="L803" s="763"/>
      <c r="M803" s="763"/>
      <c r="N803" s="763"/>
      <c r="O803" s="762"/>
      <c r="P803" s="762"/>
      <c r="Q803" s="762"/>
      <c r="R803" s="762"/>
      <c r="S803" s="762"/>
      <c r="T803" s="762"/>
      <c r="U803" s="762"/>
      <c r="V803" s="762"/>
      <c r="W803" s="762"/>
      <c r="X803" s="762"/>
      <c r="Y803" s="762"/>
      <c r="Z803" s="762"/>
      <c r="AA803" s="762"/>
      <c r="AB803" s="762"/>
      <c r="AC803" s="762"/>
      <c r="AD803" s="762"/>
      <c r="AE803" s="762"/>
      <c r="AF803" s="762"/>
    </row>
    <row r="804" spans="1:32" ht="12.75" customHeight="1">
      <c r="A804" s="762"/>
      <c r="B804" s="762"/>
      <c r="C804" s="763"/>
      <c r="D804" s="763"/>
      <c r="E804" s="764"/>
      <c r="F804" s="763"/>
      <c r="G804" s="762"/>
      <c r="H804" s="762"/>
      <c r="I804" s="762"/>
      <c r="J804" s="762"/>
      <c r="K804" s="763"/>
      <c r="L804" s="763"/>
      <c r="M804" s="763"/>
      <c r="N804" s="763"/>
      <c r="O804" s="762"/>
      <c r="P804" s="762"/>
      <c r="Q804" s="762"/>
      <c r="R804" s="762"/>
      <c r="S804" s="762"/>
      <c r="T804" s="762"/>
      <c r="U804" s="762"/>
      <c r="V804" s="762"/>
      <c r="W804" s="762"/>
      <c r="X804" s="762"/>
      <c r="Y804" s="762"/>
      <c r="Z804" s="762"/>
      <c r="AA804" s="762"/>
      <c r="AB804" s="762"/>
      <c r="AC804" s="762"/>
      <c r="AD804" s="762"/>
      <c r="AE804" s="762"/>
      <c r="AF804" s="762"/>
    </row>
    <row r="805" spans="1:32" ht="12.75" customHeight="1">
      <c r="A805" s="762"/>
      <c r="B805" s="762"/>
      <c r="C805" s="763"/>
      <c r="D805" s="763"/>
      <c r="E805" s="764"/>
      <c r="F805" s="763"/>
      <c r="G805" s="762"/>
      <c r="H805" s="762"/>
      <c r="I805" s="762"/>
      <c r="J805" s="762"/>
      <c r="K805" s="763"/>
      <c r="L805" s="763"/>
      <c r="M805" s="763"/>
      <c r="N805" s="763"/>
      <c r="O805" s="762"/>
      <c r="P805" s="762"/>
      <c r="Q805" s="762"/>
      <c r="R805" s="762"/>
      <c r="S805" s="762"/>
      <c r="T805" s="762"/>
      <c r="U805" s="762"/>
      <c r="V805" s="762"/>
      <c r="W805" s="762"/>
      <c r="X805" s="762"/>
      <c r="Y805" s="762"/>
      <c r="Z805" s="762"/>
      <c r="AA805" s="762"/>
      <c r="AB805" s="762"/>
      <c r="AC805" s="762"/>
      <c r="AD805" s="762"/>
      <c r="AE805" s="762"/>
      <c r="AF805" s="762"/>
    </row>
    <row r="806" spans="1:32" ht="12.75" customHeight="1">
      <c r="A806" s="762"/>
      <c r="B806" s="762"/>
      <c r="C806" s="763"/>
      <c r="D806" s="763"/>
      <c r="E806" s="764"/>
      <c r="F806" s="763"/>
      <c r="G806" s="762"/>
      <c r="H806" s="762"/>
      <c r="I806" s="762"/>
      <c r="J806" s="762"/>
      <c r="K806" s="763"/>
      <c r="L806" s="763"/>
      <c r="M806" s="763"/>
      <c r="N806" s="763"/>
      <c r="O806" s="762"/>
      <c r="P806" s="762"/>
      <c r="Q806" s="762"/>
      <c r="R806" s="762"/>
      <c r="S806" s="762"/>
      <c r="T806" s="762"/>
      <c r="U806" s="762"/>
      <c r="V806" s="762"/>
      <c r="W806" s="762"/>
      <c r="X806" s="762"/>
      <c r="Y806" s="762"/>
      <c r="Z806" s="762"/>
      <c r="AA806" s="762"/>
      <c r="AB806" s="762"/>
      <c r="AC806" s="762"/>
      <c r="AD806" s="762"/>
      <c r="AE806" s="762"/>
      <c r="AF806" s="762"/>
    </row>
    <row r="807" spans="1:32" ht="12.75" customHeight="1">
      <c r="A807" s="762"/>
      <c r="B807" s="762"/>
      <c r="C807" s="763"/>
      <c r="D807" s="763"/>
      <c r="E807" s="764"/>
      <c r="F807" s="763"/>
      <c r="G807" s="762"/>
      <c r="H807" s="762"/>
      <c r="I807" s="762"/>
      <c r="J807" s="762"/>
      <c r="K807" s="763"/>
      <c r="L807" s="763"/>
      <c r="M807" s="763"/>
      <c r="N807" s="763"/>
      <c r="O807" s="762"/>
      <c r="P807" s="762"/>
      <c r="Q807" s="762"/>
      <c r="R807" s="762"/>
      <c r="S807" s="762"/>
      <c r="T807" s="762"/>
      <c r="U807" s="762"/>
      <c r="V807" s="762"/>
      <c r="W807" s="762"/>
      <c r="X807" s="762"/>
      <c r="Y807" s="762"/>
      <c r="Z807" s="762"/>
      <c r="AA807" s="762"/>
      <c r="AB807" s="762"/>
      <c r="AC807" s="762"/>
      <c r="AD807" s="762"/>
      <c r="AE807" s="762"/>
      <c r="AF807" s="762"/>
    </row>
    <row r="808" spans="1:32" ht="12.75" customHeight="1">
      <c r="A808" s="762"/>
      <c r="B808" s="762"/>
      <c r="C808" s="763"/>
      <c r="D808" s="763"/>
      <c r="E808" s="764"/>
      <c r="F808" s="763"/>
      <c r="G808" s="762"/>
      <c r="H808" s="762"/>
      <c r="I808" s="762"/>
      <c r="J808" s="762"/>
      <c r="K808" s="763"/>
      <c r="L808" s="763"/>
      <c r="M808" s="763"/>
      <c r="N808" s="763"/>
      <c r="O808" s="762"/>
      <c r="P808" s="762"/>
      <c r="Q808" s="762"/>
      <c r="R808" s="762"/>
      <c r="S808" s="762"/>
      <c r="T808" s="762"/>
      <c r="U808" s="762"/>
      <c r="V808" s="762"/>
      <c r="W808" s="762"/>
      <c r="X808" s="762"/>
      <c r="Y808" s="762"/>
      <c r="Z808" s="762"/>
      <c r="AA808" s="762"/>
      <c r="AB808" s="762"/>
      <c r="AC808" s="762"/>
      <c r="AD808" s="762"/>
      <c r="AE808" s="762"/>
      <c r="AF808" s="762"/>
    </row>
    <row r="809" spans="1:32" ht="12.75" customHeight="1">
      <c r="A809" s="762"/>
      <c r="B809" s="762"/>
      <c r="C809" s="763"/>
      <c r="D809" s="763"/>
      <c r="E809" s="764"/>
      <c r="F809" s="763"/>
      <c r="G809" s="762"/>
      <c r="H809" s="762"/>
      <c r="I809" s="762"/>
      <c r="J809" s="762"/>
      <c r="K809" s="763"/>
      <c r="L809" s="763"/>
      <c r="M809" s="763"/>
      <c r="N809" s="763"/>
      <c r="O809" s="762"/>
      <c r="P809" s="762"/>
      <c r="Q809" s="762"/>
      <c r="R809" s="762"/>
      <c r="S809" s="762"/>
      <c r="T809" s="762"/>
      <c r="U809" s="762"/>
      <c r="V809" s="762"/>
      <c r="W809" s="762"/>
      <c r="X809" s="762"/>
      <c r="Y809" s="762"/>
      <c r="Z809" s="762"/>
      <c r="AA809" s="762"/>
      <c r="AB809" s="762"/>
      <c r="AC809" s="762"/>
      <c r="AD809" s="762"/>
      <c r="AE809" s="762"/>
      <c r="AF809" s="762"/>
    </row>
    <row r="810" spans="1:32" ht="12.75" customHeight="1">
      <c r="A810" s="762"/>
      <c r="B810" s="762"/>
      <c r="C810" s="763"/>
      <c r="D810" s="763"/>
      <c r="E810" s="764"/>
      <c r="F810" s="763"/>
      <c r="G810" s="762"/>
      <c r="H810" s="762"/>
      <c r="I810" s="762"/>
      <c r="J810" s="762"/>
      <c r="K810" s="763"/>
      <c r="L810" s="763"/>
      <c r="M810" s="763"/>
      <c r="N810" s="763"/>
      <c r="O810" s="762"/>
      <c r="P810" s="762"/>
      <c r="Q810" s="762"/>
      <c r="R810" s="762"/>
      <c r="S810" s="762"/>
      <c r="T810" s="762"/>
      <c r="U810" s="762"/>
      <c r="V810" s="762"/>
      <c r="W810" s="762"/>
      <c r="X810" s="762"/>
      <c r="Y810" s="762"/>
      <c r="Z810" s="762"/>
      <c r="AA810" s="762"/>
      <c r="AB810" s="762"/>
      <c r="AC810" s="762"/>
      <c r="AD810" s="762"/>
      <c r="AE810" s="762"/>
      <c r="AF810" s="762"/>
    </row>
    <row r="811" spans="1:32" ht="12.75" customHeight="1">
      <c r="A811" s="762"/>
      <c r="B811" s="762"/>
      <c r="C811" s="763"/>
      <c r="D811" s="763"/>
      <c r="E811" s="764"/>
      <c r="F811" s="763"/>
      <c r="G811" s="762"/>
      <c r="H811" s="762"/>
      <c r="I811" s="762"/>
      <c r="J811" s="762"/>
      <c r="K811" s="763"/>
      <c r="L811" s="763"/>
      <c r="M811" s="763"/>
      <c r="N811" s="763"/>
      <c r="O811" s="762"/>
      <c r="P811" s="762"/>
      <c r="Q811" s="762"/>
      <c r="R811" s="762"/>
      <c r="S811" s="762"/>
      <c r="T811" s="762"/>
      <c r="U811" s="762"/>
      <c r="V811" s="762"/>
      <c r="W811" s="762"/>
      <c r="X811" s="762"/>
      <c r="Y811" s="762"/>
      <c r="Z811" s="762"/>
      <c r="AA811" s="762"/>
      <c r="AB811" s="762"/>
      <c r="AC811" s="762"/>
      <c r="AD811" s="762"/>
      <c r="AE811" s="762"/>
      <c r="AF811" s="762"/>
    </row>
    <row r="812" spans="1:32" ht="12.75" customHeight="1">
      <c r="A812" s="762"/>
      <c r="B812" s="762"/>
      <c r="C812" s="763"/>
      <c r="D812" s="763"/>
      <c r="E812" s="764"/>
      <c r="F812" s="763"/>
      <c r="G812" s="762"/>
      <c r="H812" s="762"/>
      <c r="I812" s="762"/>
      <c r="J812" s="762"/>
      <c r="K812" s="763"/>
      <c r="L812" s="763"/>
      <c r="M812" s="763"/>
      <c r="N812" s="763"/>
      <c r="O812" s="762"/>
      <c r="P812" s="762"/>
      <c r="Q812" s="762"/>
      <c r="R812" s="762"/>
      <c r="S812" s="762"/>
      <c r="T812" s="762"/>
      <c r="U812" s="762"/>
      <c r="V812" s="762"/>
      <c r="W812" s="762"/>
      <c r="X812" s="762"/>
      <c r="Y812" s="762"/>
      <c r="Z812" s="762"/>
      <c r="AA812" s="762"/>
      <c r="AB812" s="762"/>
      <c r="AC812" s="762"/>
      <c r="AD812" s="762"/>
      <c r="AE812" s="762"/>
      <c r="AF812" s="762"/>
    </row>
    <row r="813" spans="1:32" ht="12.75" customHeight="1">
      <c r="A813" s="762"/>
      <c r="B813" s="762"/>
      <c r="C813" s="763"/>
      <c r="D813" s="763"/>
      <c r="E813" s="764"/>
      <c r="F813" s="763"/>
      <c r="G813" s="762"/>
      <c r="H813" s="762"/>
      <c r="I813" s="762"/>
      <c r="J813" s="762"/>
      <c r="K813" s="763"/>
      <c r="L813" s="763"/>
      <c r="M813" s="763"/>
      <c r="N813" s="763"/>
      <c r="O813" s="762"/>
      <c r="P813" s="762"/>
      <c r="Q813" s="762"/>
      <c r="R813" s="762"/>
      <c r="S813" s="762"/>
      <c r="T813" s="762"/>
      <c r="U813" s="762"/>
      <c r="V813" s="762"/>
      <c r="W813" s="762"/>
      <c r="X813" s="762"/>
      <c r="Y813" s="762"/>
      <c r="Z813" s="762"/>
      <c r="AA813" s="762"/>
      <c r="AB813" s="762"/>
      <c r="AC813" s="762"/>
      <c r="AD813" s="762"/>
      <c r="AE813" s="762"/>
      <c r="AF813" s="762"/>
    </row>
    <row r="814" spans="1:32" ht="12.75" customHeight="1">
      <c r="A814" s="762"/>
      <c r="B814" s="762"/>
      <c r="C814" s="763"/>
      <c r="D814" s="763"/>
      <c r="E814" s="764"/>
      <c r="F814" s="763"/>
      <c r="G814" s="762"/>
      <c r="H814" s="762"/>
      <c r="I814" s="762"/>
      <c r="J814" s="762"/>
      <c r="K814" s="763"/>
      <c r="L814" s="763"/>
      <c r="M814" s="763"/>
      <c r="N814" s="763"/>
      <c r="O814" s="762"/>
      <c r="P814" s="762"/>
      <c r="Q814" s="762"/>
      <c r="R814" s="762"/>
      <c r="S814" s="762"/>
      <c r="T814" s="762"/>
      <c r="U814" s="762"/>
      <c r="V814" s="762"/>
      <c r="W814" s="762"/>
      <c r="X814" s="762"/>
      <c r="Y814" s="762"/>
      <c r="Z814" s="762"/>
      <c r="AA814" s="762"/>
      <c r="AB814" s="762"/>
      <c r="AC814" s="762"/>
      <c r="AD814" s="762"/>
      <c r="AE814" s="762"/>
      <c r="AF814" s="762"/>
    </row>
    <row r="815" spans="1:32" ht="12.75" customHeight="1">
      <c r="A815" s="762"/>
      <c r="B815" s="762"/>
      <c r="C815" s="763"/>
      <c r="D815" s="763"/>
      <c r="E815" s="764"/>
      <c r="F815" s="763"/>
      <c r="G815" s="762"/>
      <c r="H815" s="762"/>
      <c r="I815" s="762"/>
      <c r="J815" s="762"/>
      <c r="K815" s="763"/>
      <c r="L815" s="763"/>
      <c r="M815" s="763"/>
      <c r="N815" s="763"/>
      <c r="O815" s="762"/>
      <c r="P815" s="762"/>
      <c r="Q815" s="762"/>
      <c r="R815" s="762"/>
      <c r="S815" s="762"/>
      <c r="T815" s="762"/>
      <c r="U815" s="762"/>
      <c r="V815" s="762"/>
      <c r="W815" s="762"/>
      <c r="X815" s="762"/>
      <c r="Y815" s="762"/>
      <c r="Z815" s="762"/>
      <c r="AA815" s="762"/>
      <c r="AB815" s="762"/>
      <c r="AC815" s="762"/>
      <c r="AD815" s="762"/>
      <c r="AE815" s="762"/>
      <c r="AF815" s="762"/>
    </row>
    <row r="816" spans="1:32" ht="12.75" customHeight="1">
      <c r="A816" s="762"/>
      <c r="B816" s="762"/>
      <c r="C816" s="763"/>
      <c r="D816" s="763"/>
      <c r="E816" s="764"/>
      <c r="F816" s="763"/>
      <c r="G816" s="762"/>
      <c r="H816" s="762"/>
      <c r="I816" s="762"/>
      <c r="J816" s="762"/>
      <c r="K816" s="763"/>
      <c r="L816" s="763"/>
      <c r="M816" s="763"/>
      <c r="N816" s="763"/>
      <c r="O816" s="762"/>
      <c r="P816" s="762"/>
      <c r="Q816" s="762"/>
      <c r="R816" s="762"/>
      <c r="S816" s="762"/>
      <c r="T816" s="762"/>
      <c r="U816" s="762"/>
      <c r="V816" s="762"/>
      <c r="W816" s="762"/>
      <c r="X816" s="762"/>
      <c r="Y816" s="762"/>
      <c r="Z816" s="762"/>
      <c r="AA816" s="762"/>
      <c r="AB816" s="762"/>
      <c r="AC816" s="762"/>
      <c r="AD816" s="762"/>
      <c r="AE816" s="762"/>
      <c r="AF816" s="762"/>
    </row>
    <row r="817" spans="1:32" ht="12.75" customHeight="1">
      <c r="A817" s="762"/>
      <c r="B817" s="762"/>
      <c r="C817" s="763"/>
      <c r="D817" s="763"/>
      <c r="E817" s="764"/>
      <c r="F817" s="763"/>
      <c r="G817" s="762"/>
      <c r="H817" s="762"/>
      <c r="I817" s="762"/>
      <c r="J817" s="762"/>
      <c r="K817" s="763"/>
      <c r="L817" s="763"/>
      <c r="M817" s="763"/>
      <c r="N817" s="763"/>
      <c r="O817" s="762"/>
      <c r="P817" s="762"/>
      <c r="Q817" s="762"/>
      <c r="R817" s="762"/>
      <c r="S817" s="762"/>
      <c r="T817" s="762"/>
      <c r="U817" s="762"/>
      <c r="V817" s="762"/>
      <c r="W817" s="762"/>
      <c r="X817" s="762"/>
      <c r="Y817" s="762"/>
      <c r="Z817" s="762"/>
      <c r="AA817" s="762"/>
      <c r="AB817" s="762"/>
      <c r="AC817" s="762"/>
      <c r="AD817" s="762"/>
      <c r="AE817" s="762"/>
      <c r="AF817" s="762"/>
    </row>
    <row r="818" spans="1:32" ht="12.75" customHeight="1">
      <c r="A818" s="762"/>
      <c r="B818" s="762"/>
      <c r="C818" s="763"/>
      <c r="D818" s="763"/>
      <c r="E818" s="764"/>
      <c r="F818" s="763"/>
      <c r="G818" s="762"/>
      <c r="H818" s="762"/>
      <c r="I818" s="762"/>
      <c r="J818" s="762"/>
      <c r="K818" s="763"/>
      <c r="L818" s="763"/>
      <c r="M818" s="763"/>
      <c r="N818" s="763"/>
      <c r="O818" s="762"/>
      <c r="P818" s="762"/>
      <c r="Q818" s="762"/>
      <c r="R818" s="762"/>
      <c r="S818" s="762"/>
      <c r="T818" s="762"/>
      <c r="U818" s="762"/>
      <c r="V818" s="762"/>
      <c r="W818" s="762"/>
      <c r="X818" s="762"/>
      <c r="Y818" s="762"/>
      <c r="Z818" s="762"/>
      <c r="AA818" s="762"/>
      <c r="AB818" s="762"/>
      <c r="AC818" s="762"/>
      <c r="AD818" s="762"/>
      <c r="AE818" s="762"/>
      <c r="AF818" s="762"/>
    </row>
    <row r="819" spans="1:32" ht="12.75" customHeight="1">
      <c r="A819" s="762"/>
      <c r="B819" s="762"/>
      <c r="C819" s="763"/>
      <c r="D819" s="763"/>
      <c r="E819" s="764"/>
      <c r="F819" s="763"/>
      <c r="G819" s="762"/>
      <c r="H819" s="762"/>
      <c r="I819" s="762"/>
      <c r="J819" s="762"/>
      <c r="K819" s="763"/>
      <c r="L819" s="763"/>
      <c r="M819" s="763"/>
      <c r="N819" s="763"/>
      <c r="O819" s="762"/>
      <c r="P819" s="762"/>
      <c r="Q819" s="762"/>
      <c r="R819" s="762"/>
      <c r="S819" s="762"/>
      <c r="T819" s="762"/>
      <c r="U819" s="762"/>
      <c r="V819" s="762"/>
      <c r="W819" s="762"/>
      <c r="X819" s="762"/>
      <c r="Y819" s="762"/>
      <c r="Z819" s="762"/>
      <c r="AA819" s="762"/>
      <c r="AB819" s="762"/>
      <c r="AC819" s="762"/>
      <c r="AD819" s="762"/>
      <c r="AE819" s="762"/>
      <c r="AF819" s="762"/>
    </row>
    <row r="820" spans="1:32" ht="12.75" customHeight="1">
      <c r="A820" s="762"/>
      <c r="B820" s="762"/>
      <c r="C820" s="763"/>
      <c r="D820" s="763"/>
      <c r="E820" s="764"/>
      <c r="F820" s="763"/>
      <c r="G820" s="762"/>
      <c r="H820" s="762"/>
      <c r="I820" s="762"/>
      <c r="J820" s="762"/>
      <c r="K820" s="763"/>
      <c r="L820" s="763"/>
      <c r="M820" s="763"/>
      <c r="N820" s="763"/>
      <c r="O820" s="762"/>
      <c r="P820" s="762"/>
      <c r="Q820" s="762"/>
      <c r="R820" s="762"/>
      <c r="S820" s="762"/>
      <c r="T820" s="762"/>
      <c r="U820" s="762"/>
      <c r="V820" s="762"/>
      <c r="W820" s="762"/>
      <c r="X820" s="762"/>
      <c r="Y820" s="762"/>
      <c r="Z820" s="762"/>
      <c r="AA820" s="762"/>
      <c r="AB820" s="762"/>
      <c r="AC820" s="762"/>
      <c r="AD820" s="762"/>
      <c r="AE820" s="762"/>
      <c r="AF820" s="762"/>
    </row>
    <row r="821" spans="1:32" ht="12.75" customHeight="1">
      <c r="A821" s="762"/>
      <c r="B821" s="762"/>
      <c r="C821" s="763"/>
      <c r="D821" s="763"/>
      <c r="E821" s="764"/>
      <c r="F821" s="763"/>
      <c r="G821" s="762"/>
      <c r="H821" s="762"/>
      <c r="I821" s="762"/>
      <c r="J821" s="762"/>
      <c r="K821" s="763"/>
      <c r="L821" s="763"/>
      <c r="M821" s="763"/>
      <c r="N821" s="763"/>
      <c r="O821" s="762"/>
      <c r="P821" s="762"/>
      <c r="Q821" s="762"/>
      <c r="R821" s="762"/>
      <c r="S821" s="762"/>
      <c r="T821" s="762"/>
      <c r="U821" s="762"/>
      <c r="V821" s="762"/>
      <c r="W821" s="762"/>
      <c r="X821" s="762"/>
      <c r="Y821" s="762"/>
      <c r="Z821" s="762"/>
      <c r="AA821" s="762"/>
      <c r="AB821" s="762"/>
      <c r="AC821" s="762"/>
      <c r="AD821" s="762"/>
      <c r="AE821" s="762"/>
      <c r="AF821" s="762"/>
    </row>
    <row r="822" spans="1:32" ht="12.75" customHeight="1">
      <c r="A822" s="762"/>
      <c r="B822" s="762"/>
      <c r="C822" s="763"/>
      <c r="D822" s="763"/>
      <c r="E822" s="764"/>
      <c r="F822" s="763"/>
      <c r="G822" s="762"/>
      <c r="H822" s="762"/>
      <c r="I822" s="762"/>
      <c r="J822" s="762"/>
      <c r="K822" s="763"/>
      <c r="L822" s="763"/>
      <c r="M822" s="763"/>
      <c r="N822" s="763"/>
      <c r="O822" s="762"/>
      <c r="P822" s="762"/>
      <c r="Q822" s="762"/>
      <c r="R822" s="762"/>
      <c r="S822" s="762"/>
      <c r="T822" s="762"/>
      <c r="U822" s="762"/>
      <c r="V822" s="762"/>
      <c r="W822" s="762"/>
      <c r="X822" s="762"/>
      <c r="Y822" s="762"/>
      <c r="Z822" s="762"/>
      <c r="AA822" s="762"/>
      <c r="AB822" s="762"/>
      <c r="AC822" s="762"/>
      <c r="AD822" s="762"/>
      <c r="AE822" s="762"/>
      <c r="AF822" s="762"/>
    </row>
    <row r="823" spans="1:32" ht="12.75" customHeight="1">
      <c r="A823" s="762"/>
      <c r="B823" s="762"/>
      <c r="C823" s="763"/>
      <c r="D823" s="763"/>
      <c r="E823" s="764"/>
      <c r="F823" s="763"/>
      <c r="G823" s="762"/>
      <c r="H823" s="762"/>
      <c r="I823" s="762"/>
      <c r="J823" s="762"/>
      <c r="K823" s="763"/>
      <c r="L823" s="763"/>
      <c r="M823" s="763"/>
      <c r="N823" s="763"/>
      <c r="O823" s="762"/>
      <c r="P823" s="762"/>
      <c r="Q823" s="762"/>
      <c r="R823" s="762"/>
      <c r="S823" s="762"/>
      <c r="T823" s="762"/>
      <c r="U823" s="762"/>
      <c r="V823" s="762"/>
      <c r="W823" s="762"/>
      <c r="X823" s="762"/>
      <c r="Y823" s="762"/>
      <c r="Z823" s="762"/>
      <c r="AA823" s="762"/>
      <c r="AB823" s="762"/>
      <c r="AC823" s="762"/>
      <c r="AD823" s="762"/>
      <c r="AE823" s="762"/>
      <c r="AF823" s="762"/>
    </row>
    <row r="824" spans="1:32" ht="12.75" customHeight="1">
      <c r="A824" s="762"/>
      <c r="B824" s="762"/>
      <c r="C824" s="763"/>
      <c r="D824" s="763"/>
      <c r="E824" s="764"/>
      <c r="F824" s="763"/>
      <c r="G824" s="762"/>
      <c r="H824" s="762"/>
      <c r="I824" s="762"/>
      <c r="J824" s="762"/>
      <c r="K824" s="763"/>
      <c r="L824" s="763"/>
      <c r="M824" s="763"/>
      <c r="N824" s="763"/>
      <c r="O824" s="762"/>
      <c r="P824" s="762"/>
      <c r="Q824" s="762"/>
      <c r="R824" s="762"/>
      <c r="S824" s="762"/>
      <c r="T824" s="762"/>
      <c r="U824" s="762"/>
      <c r="V824" s="762"/>
      <c r="W824" s="762"/>
      <c r="X824" s="762"/>
      <c r="Y824" s="762"/>
      <c r="Z824" s="762"/>
      <c r="AA824" s="762"/>
      <c r="AB824" s="762"/>
      <c r="AC824" s="762"/>
      <c r="AD824" s="762"/>
      <c r="AE824" s="762"/>
      <c r="AF824" s="762"/>
    </row>
    <row r="825" spans="1:32" ht="12.75" customHeight="1">
      <c r="A825" s="762"/>
      <c r="B825" s="762"/>
      <c r="C825" s="763"/>
      <c r="D825" s="763"/>
      <c r="E825" s="764"/>
      <c r="F825" s="763"/>
      <c r="G825" s="762"/>
      <c r="H825" s="762"/>
      <c r="I825" s="762"/>
      <c r="J825" s="762"/>
      <c r="K825" s="763"/>
      <c r="L825" s="763"/>
      <c r="M825" s="763"/>
      <c r="N825" s="763"/>
      <c r="O825" s="762"/>
      <c r="P825" s="762"/>
      <c r="Q825" s="762"/>
      <c r="R825" s="762"/>
      <c r="S825" s="762"/>
      <c r="T825" s="762"/>
      <c r="U825" s="762"/>
      <c r="V825" s="762"/>
      <c r="W825" s="762"/>
      <c r="X825" s="762"/>
      <c r="Y825" s="762"/>
      <c r="Z825" s="762"/>
      <c r="AA825" s="762"/>
      <c r="AB825" s="762"/>
      <c r="AC825" s="762"/>
      <c r="AD825" s="762"/>
      <c r="AE825" s="762"/>
      <c r="AF825" s="762"/>
    </row>
    <row r="826" spans="1:32" ht="12.75" customHeight="1">
      <c r="A826" s="762"/>
      <c r="B826" s="762"/>
      <c r="C826" s="763"/>
      <c r="D826" s="763"/>
      <c r="E826" s="764"/>
      <c r="F826" s="763"/>
      <c r="G826" s="762"/>
      <c r="H826" s="762"/>
      <c r="I826" s="762"/>
      <c r="J826" s="762"/>
      <c r="K826" s="763"/>
      <c r="L826" s="763"/>
      <c r="M826" s="763"/>
      <c r="N826" s="763"/>
      <c r="O826" s="762"/>
      <c r="P826" s="762"/>
      <c r="Q826" s="762"/>
      <c r="R826" s="762"/>
      <c r="S826" s="762"/>
      <c r="T826" s="762"/>
      <c r="U826" s="762"/>
      <c r="V826" s="762"/>
      <c r="W826" s="762"/>
      <c r="X826" s="762"/>
      <c r="Y826" s="762"/>
      <c r="Z826" s="762"/>
      <c r="AA826" s="762"/>
      <c r="AB826" s="762"/>
      <c r="AC826" s="762"/>
      <c r="AD826" s="762"/>
      <c r="AE826" s="762"/>
      <c r="AF826" s="762"/>
    </row>
    <row r="827" spans="1:32" ht="12.75" customHeight="1">
      <c r="A827" s="762"/>
      <c r="B827" s="762"/>
      <c r="C827" s="763"/>
      <c r="D827" s="763"/>
      <c r="E827" s="764"/>
      <c r="F827" s="763"/>
      <c r="G827" s="762"/>
      <c r="H827" s="762"/>
      <c r="I827" s="762"/>
      <c r="J827" s="762"/>
      <c r="K827" s="763"/>
      <c r="L827" s="763"/>
      <c r="M827" s="763"/>
      <c r="N827" s="763"/>
      <c r="O827" s="762"/>
      <c r="P827" s="762"/>
      <c r="Q827" s="762"/>
      <c r="R827" s="762"/>
      <c r="S827" s="762"/>
      <c r="T827" s="762"/>
      <c r="U827" s="762"/>
      <c r="V827" s="762"/>
      <c r="W827" s="762"/>
      <c r="X827" s="762"/>
      <c r="Y827" s="762"/>
      <c r="Z827" s="762"/>
      <c r="AA827" s="762"/>
      <c r="AB827" s="762"/>
      <c r="AC827" s="762"/>
      <c r="AD827" s="762"/>
      <c r="AE827" s="762"/>
      <c r="AF827" s="762"/>
    </row>
    <row r="828" spans="1:32" ht="12.75" customHeight="1">
      <c r="A828" s="762"/>
      <c r="B828" s="762"/>
      <c r="C828" s="763"/>
      <c r="D828" s="763"/>
      <c r="E828" s="764"/>
      <c r="F828" s="763"/>
      <c r="G828" s="762"/>
      <c r="H828" s="762"/>
      <c r="I828" s="762"/>
      <c r="J828" s="762"/>
      <c r="K828" s="763"/>
      <c r="L828" s="763"/>
      <c r="M828" s="763"/>
      <c r="N828" s="763"/>
      <c r="O828" s="762"/>
      <c r="P828" s="762"/>
      <c r="Q828" s="762"/>
      <c r="R828" s="762"/>
      <c r="S828" s="762"/>
      <c r="T828" s="762"/>
      <c r="U828" s="762"/>
      <c r="V828" s="762"/>
      <c r="W828" s="762"/>
      <c r="X828" s="762"/>
      <c r="Y828" s="762"/>
      <c r="Z828" s="762"/>
      <c r="AA828" s="762"/>
      <c r="AB828" s="762"/>
      <c r="AC828" s="762"/>
      <c r="AD828" s="762"/>
      <c r="AE828" s="762"/>
      <c r="AF828" s="762"/>
    </row>
    <row r="829" spans="1:32" ht="12.75" customHeight="1">
      <c r="A829" s="762"/>
      <c r="B829" s="762"/>
      <c r="C829" s="763"/>
      <c r="D829" s="763"/>
      <c r="E829" s="764"/>
      <c r="F829" s="763"/>
      <c r="G829" s="762"/>
      <c r="H829" s="762"/>
      <c r="I829" s="762"/>
      <c r="J829" s="762"/>
      <c r="K829" s="763"/>
      <c r="L829" s="763"/>
      <c r="M829" s="763"/>
      <c r="N829" s="763"/>
      <c r="O829" s="762"/>
      <c r="P829" s="762"/>
      <c r="Q829" s="762"/>
      <c r="R829" s="762"/>
      <c r="S829" s="762"/>
      <c r="T829" s="762"/>
      <c r="U829" s="762"/>
      <c r="V829" s="762"/>
      <c r="W829" s="762"/>
      <c r="X829" s="762"/>
      <c r="Y829" s="762"/>
      <c r="Z829" s="762"/>
      <c r="AA829" s="762"/>
      <c r="AB829" s="762"/>
      <c r="AC829" s="762"/>
      <c r="AD829" s="762"/>
      <c r="AE829" s="762"/>
      <c r="AF829" s="762"/>
    </row>
    <row r="830" spans="1:32" ht="12.75" customHeight="1">
      <c r="A830" s="762"/>
      <c r="B830" s="762"/>
      <c r="C830" s="763"/>
      <c r="D830" s="763"/>
      <c r="E830" s="764"/>
      <c r="F830" s="763"/>
      <c r="G830" s="762"/>
      <c r="H830" s="762"/>
      <c r="I830" s="762"/>
      <c r="J830" s="762"/>
      <c r="K830" s="763"/>
      <c r="L830" s="763"/>
      <c r="M830" s="763"/>
      <c r="N830" s="763"/>
      <c r="O830" s="762"/>
      <c r="P830" s="762"/>
      <c r="Q830" s="762"/>
      <c r="R830" s="762"/>
      <c r="S830" s="762"/>
      <c r="T830" s="762"/>
      <c r="U830" s="762"/>
      <c r="V830" s="762"/>
      <c r="W830" s="762"/>
      <c r="X830" s="762"/>
      <c r="Y830" s="762"/>
      <c r="Z830" s="762"/>
      <c r="AA830" s="762"/>
      <c r="AB830" s="762"/>
      <c r="AC830" s="762"/>
      <c r="AD830" s="762"/>
      <c r="AE830" s="762"/>
      <c r="AF830" s="762"/>
    </row>
    <row r="831" spans="1:32" ht="12.75" customHeight="1">
      <c r="A831" s="762"/>
      <c r="B831" s="762"/>
      <c r="C831" s="763"/>
      <c r="D831" s="763"/>
      <c r="E831" s="764"/>
      <c r="F831" s="763"/>
      <c r="G831" s="762"/>
      <c r="H831" s="762"/>
      <c r="I831" s="762"/>
      <c r="J831" s="762"/>
      <c r="K831" s="763"/>
      <c r="L831" s="763"/>
      <c r="M831" s="763"/>
      <c r="N831" s="763"/>
      <c r="O831" s="762"/>
      <c r="P831" s="762"/>
      <c r="Q831" s="762"/>
      <c r="R831" s="762"/>
      <c r="S831" s="762"/>
      <c r="T831" s="762"/>
      <c r="U831" s="762"/>
      <c r="V831" s="762"/>
      <c r="W831" s="762"/>
      <c r="X831" s="762"/>
      <c r="Y831" s="762"/>
      <c r="Z831" s="762"/>
      <c r="AA831" s="762"/>
      <c r="AB831" s="762"/>
      <c r="AC831" s="762"/>
      <c r="AD831" s="762"/>
      <c r="AE831" s="762"/>
      <c r="AF831" s="762"/>
    </row>
    <row r="832" spans="1:32" ht="12.75" customHeight="1">
      <c r="A832" s="762"/>
      <c r="B832" s="762"/>
      <c r="C832" s="763"/>
      <c r="D832" s="763"/>
      <c r="E832" s="764"/>
      <c r="F832" s="763"/>
      <c r="G832" s="762"/>
      <c r="H832" s="762"/>
      <c r="I832" s="762"/>
      <c r="J832" s="762"/>
      <c r="K832" s="763"/>
      <c r="L832" s="763"/>
      <c r="M832" s="763"/>
      <c r="N832" s="763"/>
      <c r="O832" s="762"/>
      <c r="P832" s="762"/>
      <c r="Q832" s="762"/>
      <c r="R832" s="762"/>
      <c r="S832" s="762"/>
      <c r="T832" s="762"/>
      <c r="U832" s="762"/>
      <c r="V832" s="762"/>
      <c r="W832" s="762"/>
      <c r="X832" s="762"/>
      <c r="Y832" s="762"/>
      <c r="Z832" s="762"/>
      <c r="AA832" s="762"/>
      <c r="AB832" s="762"/>
      <c r="AC832" s="762"/>
      <c r="AD832" s="762"/>
      <c r="AE832" s="762"/>
      <c r="AF832" s="762"/>
    </row>
    <row r="833" spans="1:32" ht="12.75" customHeight="1">
      <c r="A833" s="762"/>
      <c r="B833" s="762"/>
      <c r="C833" s="763"/>
      <c r="D833" s="763"/>
      <c r="E833" s="764"/>
      <c r="F833" s="763"/>
      <c r="G833" s="762"/>
      <c r="H833" s="762"/>
      <c r="I833" s="762"/>
      <c r="J833" s="762"/>
      <c r="K833" s="763"/>
      <c r="L833" s="763"/>
      <c r="M833" s="763"/>
      <c r="N833" s="763"/>
      <c r="O833" s="762"/>
      <c r="P833" s="762"/>
      <c r="Q833" s="762"/>
      <c r="R833" s="762"/>
      <c r="S833" s="762"/>
      <c r="T833" s="762"/>
      <c r="U833" s="762"/>
      <c r="V833" s="762"/>
      <c r="W833" s="762"/>
      <c r="X833" s="762"/>
      <c r="Y833" s="762"/>
      <c r="Z833" s="762"/>
      <c r="AA833" s="762"/>
      <c r="AB833" s="762"/>
      <c r="AC833" s="762"/>
      <c r="AD833" s="762"/>
      <c r="AE833" s="762"/>
      <c r="AF833" s="762"/>
    </row>
    <row r="834" spans="1:32" ht="12.75" customHeight="1">
      <c r="A834" s="762"/>
      <c r="B834" s="762"/>
      <c r="C834" s="763"/>
      <c r="D834" s="763"/>
      <c r="E834" s="764"/>
      <c r="F834" s="763"/>
      <c r="G834" s="762"/>
      <c r="H834" s="762"/>
      <c r="I834" s="762"/>
      <c r="J834" s="762"/>
      <c r="K834" s="763"/>
      <c r="L834" s="763"/>
      <c r="M834" s="763"/>
      <c r="N834" s="763"/>
      <c r="O834" s="762"/>
      <c r="P834" s="762"/>
      <c r="Q834" s="762"/>
      <c r="R834" s="762"/>
      <c r="S834" s="762"/>
      <c r="T834" s="762"/>
      <c r="U834" s="762"/>
      <c r="V834" s="762"/>
      <c r="W834" s="762"/>
      <c r="X834" s="762"/>
      <c r="Y834" s="762"/>
      <c r="Z834" s="762"/>
      <c r="AA834" s="762"/>
      <c r="AB834" s="762"/>
      <c r="AC834" s="762"/>
      <c r="AD834" s="762"/>
      <c r="AE834" s="762"/>
      <c r="AF834" s="762"/>
    </row>
    <row r="835" spans="1:32" ht="12.75" customHeight="1">
      <c r="A835" s="762"/>
      <c r="B835" s="762"/>
      <c r="C835" s="763"/>
      <c r="D835" s="763"/>
      <c r="E835" s="764"/>
      <c r="F835" s="763"/>
      <c r="G835" s="762"/>
      <c r="H835" s="762"/>
      <c r="I835" s="762"/>
      <c r="J835" s="762"/>
      <c r="K835" s="763"/>
      <c r="L835" s="763"/>
      <c r="M835" s="763"/>
      <c r="N835" s="763"/>
      <c r="O835" s="762"/>
      <c r="P835" s="762"/>
      <c r="Q835" s="762"/>
      <c r="R835" s="762"/>
      <c r="S835" s="762"/>
      <c r="T835" s="762"/>
      <c r="U835" s="762"/>
      <c r="V835" s="762"/>
      <c r="W835" s="762"/>
      <c r="X835" s="762"/>
      <c r="Y835" s="762"/>
      <c r="Z835" s="762"/>
      <c r="AA835" s="762"/>
      <c r="AB835" s="762"/>
      <c r="AC835" s="762"/>
      <c r="AD835" s="762"/>
      <c r="AE835" s="762"/>
      <c r="AF835" s="762"/>
    </row>
    <row r="836" spans="1:32" ht="12.75" customHeight="1">
      <c r="A836" s="762"/>
      <c r="B836" s="762"/>
      <c r="C836" s="763"/>
      <c r="D836" s="763"/>
      <c r="E836" s="764"/>
      <c r="F836" s="763"/>
      <c r="G836" s="762"/>
      <c r="H836" s="762"/>
      <c r="I836" s="762"/>
      <c r="J836" s="762"/>
      <c r="K836" s="763"/>
      <c r="L836" s="763"/>
      <c r="M836" s="763"/>
      <c r="N836" s="763"/>
      <c r="O836" s="762"/>
      <c r="P836" s="762"/>
      <c r="Q836" s="762"/>
      <c r="R836" s="762"/>
      <c r="S836" s="762"/>
      <c r="T836" s="762"/>
      <c r="U836" s="762"/>
      <c r="V836" s="762"/>
      <c r="W836" s="762"/>
      <c r="X836" s="762"/>
      <c r="Y836" s="762"/>
      <c r="Z836" s="762"/>
      <c r="AA836" s="762"/>
      <c r="AB836" s="762"/>
      <c r="AC836" s="762"/>
      <c r="AD836" s="762"/>
      <c r="AE836" s="762"/>
      <c r="AF836" s="762"/>
    </row>
    <row r="837" spans="1:32" ht="12.75" customHeight="1">
      <c r="A837" s="762"/>
      <c r="B837" s="762"/>
      <c r="C837" s="763"/>
      <c r="D837" s="763"/>
      <c r="E837" s="764"/>
      <c r="F837" s="763"/>
      <c r="G837" s="762"/>
      <c r="H837" s="762"/>
      <c r="I837" s="762"/>
      <c r="J837" s="762"/>
      <c r="K837" s="763"/>
      <c r="L837" s="763"/>
      <c r="M837" s="763"/>
      <c r="N837" s="763"/>
      <c r="O837" s="762"/>
      <c r="P837" s="762"/>
      <c r="Q837" s="762"/>
      <c r="R837" s="762"/>
      <c r="S837" s="762"/>
      <c r="T837" s="762"/>
      <c r="U837" s="762"/>
      <c r="V837" s="762"/>
      <c r="W837" s="762"/>
      <c r="X837" s="762"/>
      <c r="Y837" s="762"/>
      <c r="Z837" s="762"/>
      <c r="AA837" s="762"/>
      <c r="AB837" s="762"/>
      <c r="AC837" s="762"/>
      <c r="AD837" s="762"/>
      <c r="AE837" s="762"/>
      <c r="AF837" s="762"/>
    </row>
    <row r="838" spans="1:32" ht="12.75" customHeight="1">
      <c r="A838" s="762"/>
      <c r="B838" s="762"/>
      <c r="C838" s="763"/>
      <c r="D838" s="763"/>
      <c r="E838" s="764"/>
      <c r="F838" s="763"/>
      <c r="G838" s="762"/>
      <c r="H838" s="762"/>
      <c r="I838" s="762"/>
      <c r="J838" s="762"/>
      <c r="K838" s="763"/>
      <c r="L838" s="763"/>
      <c r="M838" s="763"/>
      <c r="N838" s="763"/>
      <c r="O838" s="762"/>
      <c r="P838" s="762"/>
      <c r="Q838" s="762"/>
      <c r="R838" s="762"/>
      <c r="S838" s="762"/>
      <c r="T838" s="762"/>
      <c r="U838" s="762"/>
      <c r="V838" s="762"/>
      <c r="W838" s="762"/>
      <c r="X838" s="762"/>
      <c r="Y838" s="762"/>
      <c r="Z838" s="762"/>
      <c r="AA838" s="762"/>
      <c r="AB838" s="762"/>
      <c r="AC838" s="762"/>
      <c r="AD838" s="762"/>
      <c r="AE838" s="762"/>
      <c r="AF838" s="762"/>
    </row>
    <row r="839" spans="1:32" ht="12.75" customHeight="1">
      <c r="A839" s="762"/>
      <c r="B839" s="762"/>
      <c r="C839" s="763"/>
      <c r="D839" s="763"/>
      <c r="E839" s="764"/>
      <c r="F839" s="763"/>
      <c r="G839" s="762"/>
      <c r="H839" s="762"/>
      <c r="I839" s="762"/>
      <c r="J839" s="762"/>
      <c r="K839" s="763"/>
      <c r="L839" s="763"/>
      <c r="M839" s="763"/>
      <c r="N839" s="763"/>
      <c r="O839" s="762"/>
      <c r="P839" s="762"/>
      <c r="Q839" s="762"/>
      <c r="R839" s="762"/>
      <c r="S839" s="762"/>
      <c r="T839" s="762"/>
      <c r="U839" s="762"/>
      <c r="V839" s="762"/>
      <c r="W839" s="762"/>
      <c r="X839" s="762"/>
      <c r="Y839" s="762"/>
      <c r="Z839" s="762"/>
      <c r="AA839" s="762"/>
      <c r="AB839" s="762"/>
      <c r="AC839" s="762"/>
      <c r="AD839" s="762"/>
      <c r="AE839" s="762"/>
      <c r="AF839" s="762"/>
    </row>
    <row r="840" spans="1:32" ht="12.75" customHeight="1">
      <c r="A840" s="762"/>
      <c r="B840" s="762"/>
      <c r="C840" s="763"/>
      <c r="D840" s="763"/>
      <c r="E840" s="764"/>
      <c r="F840" s="763"/>
      <c r="G840" s="762"/>
      <c r="H840" s="762"/>
      <c r="I840" s="762"/>
      <c r="J840" s="762"/>
      <c r="K840" s="763"/>
      <c r="L840" s="763"/>
      <c r="M840" s="763"/>
      <c r="N840" s="763"/>
      <c r="O840" s="762"/>
      <c r="P840" s="762"/>
      <c r="Q840" s="762"/>
      <c r="R840" s="762"/>
      <c r="S840" s="762"/>
      <c r="T840" s="762"/>
      <c r="U840" s="762"/>
      <c r="V840" s="762"/>
      <c r="W840" s="762"/>
      <c r="X840" s="762"/>
      <c r="Y840" s="762"/>
      <c r="Z840" s="762"/>
      <c r="AA840" s="762"/>
      <c r="AB840" s="762"/>
      <c r="AC840" s="762"/>
      <c r="AD840" s="762"/>
      <c r="AE840" s="762"/>
      <c r="AF840" s="762"/>
    </row>
    <row r="841" spans="1:32" ht="12.75" customHeight="1">
      <c r="A841" s="762"/>
      <c r="B841" s="762"/>
      <c r="C841" s="763"/>
      <c r="D841" s="763"/>
      <c r="E841" s="764"/>
      <c r="F841" s="763"/>
      <c r="G841" s="762"/>
      <c r="H841" s="762"/>
      <c r="I841" s="762"/>
      <c r="J841" s="762"/>
      <c r="K841" s="763"/>
      <c r="L841" s="763"/>
      <c r="M841" s="763"/>
      <c r="N841" s="763"/>
      <c r="O841" s="762"/>
      <c r="P841" s="762"/>
      <c r="Q841" s="762"/>
      <c r="R841" s="762"/>
      <c r="S841" s="762"/>
      <c r="T841" s="762"/>
      <c r="U841" s="762"/>
      <c r="V841" s="762"/>
      <c r="W841" s="762"/>
      <c r="X841" s="762"/>
      <c r="Y841" s="762"/>
      <c r="Z841" s="762"/>
      <c r="AA841" s="762"/>
      <c r="AB841" s="762"/>
      <c r="AC841" s="762"/>
      <c r="AD841" s="762"/>
      <c r="AE841" s="762"/>
      <c r="AF841" s="762"/>
    </row>
    <row r="842" spans="1:32" ht="12.75" customHeight="1">
      <c r="A842" s="762"/>
      <c r="B842" s="762"/>
      <c r="C842" s="763"/>
      <c r="D842" s="763"/>
      <c r="E842" s="764"/>
      <c r="F842" s="763"/>
      <c r="G842" s="762"/>
      <c r="H842" s="762"/>
      <c r="I842" s="762"/>
      <c r="J842" s="762"/>
      <c r="K842" s="763"/>
      <c r="L842" s="763"/>
      <c r="M842" s="763"/>
      <c r="N842" s="763"/>
      <c r="O842" s="762"/>
      <c r="P842" s="762"/>
      <c r="Q842" s="762"/>
      <c r="R842" s="762"/>
      <c r="S842" s="762"/>
      <c r="T842" s="762"/>
      <c r="U842" s="762"/>
      <c r="V842" s="762"/>
      <c r="W842" s="762"/>
      <c r="X842" s="762"/>
      <c r="Y842" s="762"/>
      <c r="Z842" s="762"/>
      <c r="AA842" s="762"/>
      <c r="AB842" s="762"/>
      <c r="AC842" s="762"/>
      <c r="AD842" s="762"/>
      <c r="AE842" s="762"/>
      <c r="AF842" s="762"/>
    </row>
    <row r="843" spans="1:32" ht="12.75" customHeight="1">
      <c r="A843" s="762"/>
      <c r="B843" s="762"/>
      <c r="C843" s="763"/>
      <c r="D843" s="763"/>
      <c r="E843" s="764"/>
      <c r="F843" s="763"/>
      <c r="G843" s="762"/>
      <c r="H843" s="762"/>
      <c r="I843" s="762"/>
      <c r="J843" s="762"/>
      <c r="K843" s="763"/>
      <c r="L843" s="763"/>
      <c r="M843" s="763"/>
      <c r="N843" s="763"/>
      <c r="O843" s="762"/>
      <c r="P843" s="762"/>
      <c r="Q843" s="762"/>
      <c r="R843" s="762"/>
      <c r="S843" s="762"/>
      <c r="T843" s="762"/>
      <c r="U843" s="762"/>
      <c r="V843" s="762"/>
      <c r="W843" s="762"/>
      <c r="X843" s="762"/>
      <c r="Y843" s="762"/>
      <c r="Z843" s="762"/>
      <c r="AA843" s="762"/>
      <c r="AB843" s="762"/>
      <c r="AC843" s="762"/>
      <c r="AD843" s="762"/>
      <c r="AE843" s="762"/>
      <c r="AF843" s="762"/>
    </row>
    <row r="844" spans="1:32" ht="12.75" customHeight="1">
      <c r="A844" s="762"/>
      <c r="B844" s="762"/>
      <c r="C844" s="763"/>
      <c r="D844" s="763"/>
      <c r="E844" s="764"/>
      <c r="F844" s="763"/>
      <c r="G844" s="762"/>
      <c r="H844" s="762"/>
      <c r="I844" s="762"/>
      <c r="J844" s="762"/>
      <c r="K844" s="763"/>
      <c r="L844" s="763"/>
      <c r="M844" s="763"/>
      <c r="N844" s="763"/>
      <c r="O844" s="762"/>
      <c r="P844" s="762"/>
      <c r="Q844" s="762"/>
      <c r="R844" s="762"/>
      <c r="S844" s="762"/>
      <c r="T844" s="762"/>
      <c r="U844" s="762"/>
      <c r="V844" s="762"/>
      <c r="W844" s="762"/>
      <c r="X844" s="762"/>
      <c r="Y844" s="762"/>
      <c r="Z844" s="762"/>
      <c r="AA844" s="762"/>
      <c r="AB844" s="762"/>
      <c r="AC844" s="762"/>
      <c r="AD844" s="762"/>
      <c r="AE844" s="762"/>
      <c r="AF844" s="762"/>
    </row>
    <row r="845" spans="1:32" ht="12.75" customHeight="1">
      <c r="A845" s="762"/>
      <c r="B845" s="762"/>
      <c r="C845" s="763"/>
      <c r="D845" s="763"/>
      <c r="E845" s="764"/>
      <c r="F845" s="763"/>
      <c r="G845" s="762"/>
      <c r="H845" s="762"/>
      <c r="I845" s="762"/>
      <c r="J845" s="762"/>
      <c r="K845" s="763"/>
      <c r="L845" s="763"/>
      <c r="M845" s="763"/>
      <c r="N845" s="763"/>
      <c r="O845" s="762"/>
      <c r="P845" s="762"/>
      <c r="Q845" s="762"/>
      <c r="R845" s="762"/>
      <c r="S845" s="762"/>
      <c r="T845" s="762"/>
      <c r="U845" s="762"/>
      <c r="V845" s="762"/>
      <c r="W845" s="762"/>
      <c r="X845" s="762"/>
      <c r="Y845" s="762"/>
      <c r="Z845" s="762"/>
      <c r="AA845" s="762"/>
      <c r="AB845" s="762"/>
      <c r="AC845" s="762"/>
      <c r="AD845" s="762"/>
      <c r="AE845" s="762"/>
      <c r="AF845" s="762"/>
    </row>
    <row r="846" spans="1:32" ht="12.75" customHeight="1">
      <c r="A846" s="762"/>
      <c r="B846" s="762"/>
      <c r="C846" s="763"/>
      <c r="D846" s="763"/>
      <c r="E846" s="764"/>
      <c r="F846" s="763"/>
      <c r="G846" s="762"/>
      <c r="H846" s="762"/>
      <c r="I846" s="762"/>
      <c r="J846" s="762"/>
      <c r="K846" s="763"/>
      <c r="L846" s="763"/>
      <c r="M846" s="763"/>
      <c r="N846" s="763"/>
      <c r="O846" s="762"/>
      <c r="P846" s="762"/>
      <c r="Q846" s="762"/>
      <c r="R846" s="762"/>
      <c r="S846" s="762"/>
      <c r="T846" s="762"/>
      <c r="U846" s="762"/>
      <c r="V846" s="762"/>
      <c r="W846" s="762"/>
      <c r="X846" s="762"/>
      <c r="Y846" s="762"/>
      <c r="Z846" s="762"/>
      <c r="AA846" s="762"/>
      <c r="AB846" s="762"/>
      <c r="AC846" s="762"/>
      <c r="AD846" s="762"/>
      <c r="AE846" s="762"/>
      <c r="AF846" s="762"/>
    </row>
    <row r="847" spans="1:32" ht="12.75" customHeight="1">
      <c r="A847" s="762"/>
      <c r="B847" s="762"/>
      <c r="C847" s="763"/>
      <c r="D847" s="763"/>
      <c r="E847" s="764"/>
      <c r="F847" s="763"/>
      <c r="G847" s="762"/>
      <c r="H847" s="762"/>
      <c r="I847" s="762"/>
      <c r="J847" s="762"/>
      <c r="K847" s="763"/>
      <c r="L847" s="763"/>
      <c r="M847" s="763"/>
      <c r="N847" s="763"/>
      <c r="O847" s="762"/>
      <c r="P847" s="762"/>
      <c r="Q847" s="762"/>
      <c r="R847" s="762"/>
      <c r="S847" s="762"/>
      <c r="T847" s="762"/>
      <c r="U847" s="762"/>
      <c r="V847" s="762"/>
      <c r="W847" s="762"/>
      <c r="X847" s="762"/>
      <c r="Y847" s="762"/>
      <c r="Z847" s="762"/>
      <c r="AA847" s="762"/>
      <c r="AB847" s="762"/>
      <c r="AC847" s="762"/>
      <c r="AD847" s="762"/>
      <c r="AE847" s="762"/>
      <c r="AF847" s="762"/>
    </row>
    <row r="848" spans="1:32" ht="12.75" customHeight="1">
      <c r="A848" s="762"/>
      <c r="B848" s="762"/>
      <c r="C848" s="763"/>
      <c r="D848" s="763"/>
      <c r="E848" s="764"/>
      <c r="F848" s="763"/>
      <c r="G848" s="762"/>
      <c r="H848" s="762"/>
      <c r="I848" s="762"/>
      <c r="J848" s="762"/>
      <c r="K848" s="763"/>
      <c r="L848" s="763"/>
      <c r="M848" s="763"/>
      <c r="N848" s="763"/>
      <c r="O848" s="762"/>
      <c r="P848" s="762"/>
      <c r="Q848" s="762"/>
      <c r="R848" s="762"/>
      <c r="S848" s="762"/>
      <c r="T848" s="762"/>
      <c r="U848" s="762"/>
      <c r="V848" s="762"/>
      <c r="W848" s="762"/>
      <c r="X848" s="762"/>
      <c r="Y848" s="762"/>
      <c r="Z848" s="762"/>
      <c r="AA848" s="762"/>
      <c r="AB848" s="762"/>
      <c r="AC848" s="762"/>
      <c r="AD848" s="762"/>
      <c r="AE848" s="762"/>
      <c r="AF848" s="762"/>
    </row>
    <row r="849" spans="1:32" ht="12.75" customHeight="1">
      <c r="A849" s="762"/>
      <c r="B849" s="762"/>
      <c r="C849" s="763"/>
      <c r="D849" s="763"/>
      <c r="E849" s="764"/>
      <c r="F849" s="763"/>
      <c r="G849" s="762"/>
      <c r="H849" s="762"/>
      <c r="I849" s="762"/>
      <c r="J849" s="762"/>
      <c r="K849" s="763"/>
      <c r="L849" s="763"/>
      <c r="M849" s="763"/>
      <c r="N849" s="763"/>
      <c r="O849" s="762"/>
      <c r="P849" s="762"/>
      <c r="Q849" s="762"/>
      <c r="R849" s="762"/>
      <c r="S849" s="762"/>
      <c r="T849" s="762"/>
      <c r="U849" s="762"/>
      <c r="V849" s="762"/>
      <c r="W849" s="762"/>
      <c r="X849" s="762"/>
      <c r="Y849" s="762"/>
      <c r="Z849" s="762"/>
      <c r="AA849" s="762"/>
      <c r="AB849" s="762"/>
      <c r="AC849" s="762"/>
      <c r="AD849" s="762"/>
      <c r="AE849" s="762"/>
      <c r="AF849" s="762"/>
    </row>
    <row r="850" spans="1:32" ht="12.75" customHeight="1">
      <c r="A850" s="762"/>
      <c r="B850" s="762"/>
      <c r="C850" s="763"/>
      <c r="D850" s="763"/>
      <c r="E850" s="764"/>
      <c r="F850" s="763"/>
      <c r="G850" s="762"/>
      <c r="H850" s="762"/>
      <c r="I850" s="762"/>
      <c r="J850" s="762"/>
      <c r="K850" s="763"/>
      <c r="L850" s="763"/>
      <c r="M850" s="763"/>
      <c r="N850" s="763"/>
      <c r="O850" s="762"/>
      <c r="P850" s="762"/>
      <c r="Q850" s="762"/>
      <c r="R850" s="762"/>
      <c r="S850" s="762"/>
      <c r="T850" s="762"/>
      <c r="U850" s="762"/>
      <c r="V850" s="762"/>
      <c r="W850" s="762"/>
      <c r="X850" s="762"/>
      <c r="Y850" s="762"/>
      <c r="Z850" s="762"/>
      <c r="AA850" s="762"/>
      <c r="AB850" s="762"/>
      <c r="AC850" s="762"/>
      <c r="AD850" s="762"/>
      <c r="AE850" s="762"/>
      <c r="AF850" s="762"/>
    </row>
    <row r="851" spans="1:32" ht="12.75" customHeight="1">
      <c r="A851" s="762"/>
      <c r="B851" s="762"/>
      <c r="C851" s="763"/>
      <c r="D851" s="763"/>
      <c r="E851" s="764"/>
      <c r="F851" s="763"/>
      <c r="G851" s="762"/>
      <c r="H851" s="762"/>
      <c r="I851" s="762"/>
      <c r="J851" s="762"/>
      <c r="K851" s="763"/>
      <c r="L851" s="763"/>
      <c r="M851" s="763"/>
      <c r="N851" s="763"/>
      <c r="O851" s="762"/>
      <c r="P851" s="762"/>
      <c r="Q851" s="762"/>
      <c r="R851" s="762"/>
      <c r="S851" s="762"/>
      <c r="T851" s="762"/>
      <c r="U851" s="762"/>
      <c r="V851" s="762"/>
      <c r="W851" s="762"/>
      <c r="X851" s="762"/>
      <c r="Y851" s="762"/>
      <c r="Z851" s="762"/>
      <c r="AA851" s="762"/>
      <c r="AB851" s="762"/>
      <c r="AC851" s="762"/>
      <c r="AD851" s="762"/>
      <c r="AE851" s="762"/>
      <c r="AF851" s="762"/>
    </row>
    <row r="852" spans="1:32" ht="12.75" customHeight="1">
      <c r="A852" s="762"/>
      <c r="B852" s="762"/>
      <c r="C852" s="763"/>
      <c r="D852" s="763"/>
      <c r="E852" s="764"/>
      <c r="F852" s="763"/>
      <c r="G852" s="762"/>
      <c r="H852" s="762"/>
      <c r="I852" s="762"/>
      <c r="J852" s="762"/>
      <c r="K852" s="763"/>
      <c r="L852" s="763"/>
      <c r="M852" s="763"/>
      <c r="N852" s="763"/>
      <c r="O852" s="762"/>
      <c r="P852" s="762"/>
      <c r="Q852" s="762"/>
      <c r="R852" s="762"/>
      <c r="S852" s="762"/>
      <c r="T852" s="762"/>
      <c r="U852" s="762"/>
      <c r="V852" s="762"/>
      <c r="W852" s="762"/>
      <c r="X852" s="762"/>
      <c r="Y852" s="762"/>
      <c r="Z852" s="762"/>
      <c r="AA852" s="762"/>
      <c r="AB852" s="762"/>
      <c r="AC852" s="762"/>
      <c r="AD852" s="762"/>
      <c r="AE852" s="762"/>
      <c r="AF852" s="762"/>
    </row>
    <row r="853" spans="1:32" ht="12.75" customHeight="1">
      <c r="A853" s="762"/>
      <c r="B853" s="762"/>
      <c r="C853" s="763"/>
      <c r="D853" s="763"/>
      <c r="E853" s="764"/>
      <c r="F853" s="763"/>
      <c r="G853" s="762"/>
      <c r="H853" s="762"/>
      <c r="I853" s="762"/>
      <c r="J853" s="762"/>
      <c r="K853" s="763"/>
      <c r="L853" s="763"/>
      <c r="M853" s="763"/>
      <c r="N853" s="763"/>
      <c r="O853" s="762"/>
      <c r="P853" s="762"/>
      <c r="Q853" s="762"/>
      <c r="R853" s="762"/>
      <c r="S853" s="762"/>
      <c r="T853" s="762"/>
      <c r="U853" s="762"/>
      <c r="V853" s="762"/>
      <c r="W853" s="762"/>
      <c r="X853" s="762"/>
      <c r="Y853" s="762"/>
      <c r="Z853" s="762"/>
      <c r="AA853" s="762"/>
      <c r="AB853" s="762"/>
      <c r="AC853" s="762"/>
      <c r="AD853" s="762"/>
      <c r="AE853" s="762"/>
      <c r="AF853" s="762"/>
    </row>
    <row r="854" spans="1:32" ht="12.75" customHeight="1">
      <c r="A854" s="762"/>
      <c r="B854" s="762"/>
      <c r="C854" s="763"/>
      <c r="D854" s="763"/>
      <c r="E854" s="764"/>
      <c r="F854" s="763"/>
      <c r="G854" s="762"/>
      <c r="H854" s="762"/>
      <c r="I854" s="762"/>
      <c r="J854" s="762"/>
      <c r="K854" s="763"/>
      <c r="L854" s="763"/>
      <c r="M854" s="763"/>
      <c r="N854" s="763"/>
      <c r="O854" s="762"/>
      <c r="P854" s="762"/>
      <c r="Q854" s="762"/>
      <c r="R854" s="762"/>
      <c r="S854" s="762"/>
      <c r="T854" s="762"/>
      <c r="U854" s="762"/>
      <c r="V854" s="762"/>
      <c r="W854" s="762"/>
      <c r="X854" s="762"/>
      <c r="Y854" s="762"/>
      <c r="Z854" s="762"/>
      <c r="AA854" s="762"/>
      <c r="AB854" s="762"/>
      <c r="AC854" s="762"/>
      <c r="AD854" s="762"/>
      <c r="AE854" s="762"/>
      <c r="AF854" s="762"/>
    </row>
    <row r="855" spans="1:32" ht="12.75" customHeight="1">
      <c r="A855" s="762"/>
      <c r="B855" s="762"/>
      <c r="C855" s="763"/>
      <c r="D855" s="763"/>
      <c r="E855" s="764"/>
      <c r="F855" s="763"/>
      <c r="G855" s="762"/>
      <c r="H855" s="762"/>
      <c r="I855" s="762"/>
      <c r="J855" s="762"/>
      <c r="K855" s="763"/>
      <c r="L855" s="763"/>
      <c r="M855" s="763"/>
      <c r="N855" s="763"/>
      <c r="O855" s="762"/>
      <c r="P855" s="762"/>
      <c r="Q855" s="762"/>
      <c r="R855" s="762"/>
      <c r="S855" s="762"/>
      <c r="T855" s="762"/>
      <c r="U855" s="762"/>
      <c r="V855" s="762"/>
      <c r="W855" s="762"/>
      <c r="X855" s="762"/>
      <c r="Y855" s="762"/>
      <c r="Z855" s="762"/>
      <c r="AA855" s="762"/>
      <c r="AB855" s="762"/>
      <c r="AC855" s="762"/>
      <c r="AD855" s="762"/>
      <c r="AE855" s="762"/>
      <c r="AF855" s="762"/>
    </row>
    <row r="856" spans="1:32" ht="12.75" customHeight="1">
      <c r="A856" s="762"/>
      <c r="B856" s="762"/>
      <c r="C856" s="763"/>
      <c r="D856" s="763"/>
      <c r="E856" s="764"/>
      <c r="F856" s="763"/>
      <c r="G856" s="762"/>
      <c r="H856" s="762"/>
      <c r="I856" s="762"/>
      <c r="J856" s="762"/>
      <c r="K856" s="763"/>
      <c r="L856" s="763"/>
      <c r="M856" s="763"/>
      <c r="N856" s="763"/>
      <c r="O856" s="762"/>
      <c r="P856" s="762"/>
      <c r="Q856" s="762"/>
      <c r="R856" s="762"/>
      <c r="S856" s="762"/>
      <c r="T856" s="762"/>
      <c r="U856" s="762"/>
      <c r="V856" s="762"/>
      <c r="W856" s="762"/>
      <c r="X856" s="762"/>
      <c r="Y856" s="762"/>
      <c r="Z856" s="762"/>
      <c r="AA856" s="762"/>
      <c r="AB856" s="762"/>
      <c r="AC856" s="762"/>
      <c r="AD856" s="762"/>
      <c r="AE856" s="762"/>
      <c r="AF856" s="762"/>
    </row>
    <row r="857" spans="1:32" ht="12.75" customHeight="1">
      <c r="A857" s="762"/>
      <c r="B857" s="762"/>
      <c r="C857" s="763"/>
      <c r="D857" s="763"/>
      <c r="E857" s="764"/>
      <c r="F857" s="763"/>
      <c r="G857" s="762"/>
      <c r="H857" s="762"/>
      <c r="I857" s="762"/>
      <c r="J857" s="762"/>
      <c r="K857" s="763"/>
      <c r="L857" s="763"/>
      <c r="M857" s="763"/>
      <c r="N857" s="763"/>
      <c r="O857" s="762"/>
      <c r="P857" s="762"/>
      <c r="Q857" s="762"/>
      <c r="R857" s="762"/>
      <c r="S857" s="762"/>
      <c r="T857" s="762"/>
      <c r="U857" s="762"/>
      <c r="V857" s="762"/>
      <c r="W857" s="762"/>
      <c r="X857" s="762"/>
      <c r="Y857" s="762"/>
      <c r="Z857" s="762"/>
      <c r="AA857" s="762"/>
      <c r="AB857" s="762"/>
      <c r="AC857" s="762"/>
      <c r="AD857" s="762"/>
      <c r="AE857" s="762"/>
      <c r="AF857" s="762"/>
    </row>
    <row r="858" spans="1:32" ht="12.75" customHeight="1">
      <c r="A858" s="762"/>
      <c r="B858" s="762"/>
      <c r="C858" s="763"/>
      <c r="D858" s="763"/>
      <c r="E858" s="764"/>
      <c r="F858" s="763"/>
      <c r="G858" s="762"/>
      <c r="H858" s="762"/>
      <c r="I858" s="762"/>
      <c r="J858" s="762"/>
      <c r="K858" s="763"/>
      <c r="L858" s="763"/>
      <c r="M858" s="763"/>
      <c r="N858" s="763"/>
      <c r="O858" s="762"/>
      <c r="P858" s="762"/>
      <c r="Q858" s="762"/>
      <c r="R858" s="762"/>
      <c r="S858" s="762"/>
      <c r="T858" s="762"/>
      <c r="U858" s="762"/>
      <c r="V858" s="762"/>
      <c r="W858" s="762"/>
      <c r="X858" s="762"/>
      <c r="Y858" s="762"/>
      <c r="Z858" s="762"/>
      <c r="AA858" s="762"/>
      <c r="AB858" s="762"/>
      <c r="AC858" s="762"/>
      <c r="AD858" s="762"/>
      <c r="AE858" s="762"/>
      <c r="AF858" s="762"/>
    </row>
    <row r="859" spans="1:32" ht="12.75" customHeight="1">
      <c r="A859" s="762"/>
      <c r="B859" s="762"/>
      <c r="C859" s="763"/>
      <c r="D859" s="763"/>
      <c r="E859" s="764"/>
      <c r="F859" s="763"/>
      <c r="G859" s="762"/>
      <c r="H859" s="762"/>
      <c r="I859" s="762"/>
      <c r="J859" s="762"/>
      <c r="K859" s="763"/>
      <c r="L859" s="763"/>
      <c r="M859" s="763"/>
      <c r="N859" s="763"/>
      <c r="O859" s="762"/>
      <c r="P859" s="762"/>
      <c r="Q859" s="762"/>
      <c r="R859" s="762"/>
      <c r="S859" s="762"/>
      <c r="T859" s="762"/>
      <c r="U859" s="762"/>
      <c r="V859" s="762"/>
      <c r="W859" s="762"/>
      <c r="X859" s="762"/>
      <c r="Y859" s="762"/>
      <c r="Z859" s="762"/>
      <c r="AA859" s="762"/>
      <c r="AB859" s="762"/>
      <c r="AC859" s="762"/>
      <c r="AD859" s="762"/>
      <c r="AE859" s="762"/>
      <c r="AF859" s="762"/>
    </row>
    <row r="860" spans="1:32" ht="12.75" customHeight="1">
      <c r="A860" s="762"/>
      <c r="B860" s="762"/>
      <c r="C860" s="763"/>
      <c r="D860" s="763"/>
      <c r="E860" s="764"/>
      <c r="F860" s="763"/>
      <c r="G860" s="762"/>
      <c r="H860" s="762"/>
      <c r="I860" s="762"/>
      <c r="J860" s="762"/>
      <c r="K860" s="763"/>
      <c r="L860" s="763"/>
      <c r="M860" s="763"/>
      <c r="N860" s="763"/>
      <c r="O860" s="762"/>
      <c r="P860" s="762"/>
      <c r="Q860" s="762"/>
      <c r="R860" s="762"/>
      <c r="S860" s="762"/>
      <c r="T860" s="762"/>
      <c r="U860" s="762"/>
      <c r="V860" s="762"/>
      <c r="W860" s="762"/>
      <c r="X860" s="762"/>
      <c r="Y860" s="762"/>
      <c r="Z860" s="762"/>
      <c r="AA860" s="762"/>
      <c r="AB860" s="762"/>
      <c r="AC860" s="762"/>
      <c r="AD860" s="762"/>
      <c r="AE860" s="762"/>
      <c r="AF860" s="762"/>
    </row>
    <row r="861" spans="1:32" ht="12.75" customHeight="1">
      <c r="A861" s="762"/>
      <c r="B861" s="762"/>
      <c r="C861" s="763"/>
      <c r="D861" s="763"/>
      <c r="E861" s="764"/>
      <c r="F861" s="763"/>
      <c r="G861" s="762"/>
      <c r="H861" s="762"/>
      <c r="I861" s="762"/>
      <c r="J861" s="762"/>
      <c r="K861" s="763"/>
      <c r="L861" s="763"/>
      <c r="M861" s="763"/>
      <c r="N861" s="763"/>
      <c r="O861" s="762"/>
      <c r="P861" s="762"/>
      <c r="Q861" s="762"/>
      <c r="R861" s="762"/>
      <c r="S861" s="762"/>
      <c r="T861" s="762"/>
      <c r="U861" s="762"/>
      <c r="V861" s="762"/>
      <c r="W861" s="762"/>
      <c r="X861" s="762"/>
      <c r="Y861" s="762"/>
      <c r="Z861" s="762"/>
      <c r="AA861" s="762"/>
      <c r="AB861" s="762"/>
      <c r="AC861" s="762"/>
      <c r="AD861" s="762"/>
      <c r="AE861" s="762"/>
      <c r="AF861" s="762"/>
    </row>
    <row r="862" spans="1:32" ht="12.75" customHeight="1">
      <c r="A862" s="762"/>
      <c r="B862" s="762"/>
      <c r="C862" s="763"/>
      <c r="D862" s="763"/>
      <c r="E862" s="764"/>
      <c r="F862" s="763"/>
      <c r="G862" s="762"/>
      <c r="H862" s="762"/>
      <c r="I862" s="762"/>
      <c r="J862" s="762"/>
      <c r="K862" s="763"/>
      <c r="L862" s="763"/>
      <c r="M862" s="763"/>
      <c r="N862" s="763"/>
      <c r="O862" s="762"/>
      <c r="P862" s="762"/>
      <c r="Q862" s="762"/>
      <c r="R862" s="762"/>
      <c r="S862" s="762"/>
      <c r="T862" s="762"/>
      <c r="U862" s="762"/>
      <c r="V862" s="762"/>
      <c r="W862" s="762"/>
      <c r="X862" s="762"/>
      <c r="Y862" s="762"/>
      <c r="Z862" s="762"/>
      <c r="AA862" s="762"/>
      <c r="AB862" s="762"/>
      <c r="AC862" s="762"/>
      <c r="AD862" s="762"/>
      <c r="AE862" s="762"/>
      <c r="AF862" s="762"/>
    </row>
    <row r="863" spans="1:32" ht="12.75" customHeight="1">
      <c r="A863" s="762"/>
      <c r="B863" s="762"/>
      <c r="C863" s="763"/>
      <c r="D863" s="763"/>
      <c r="E863" s="764"/>
      <c r="F863" s="763"/>
      <c r="G863" s="762"/>
      <c r="H863" s="762"/>
      <c r="I863" s="762"/>
      <c r="J863" s="762"/>
      <c r="K863" s="763"/>
      <c r="L863" s="763"/>
      <c r="M863" s="763"/>
      <c r="N863" s="763"/>
      <c r="O863" s="762"/>
      <c r="P863" s="762"/>
      <c r="Q863" s="762"/>
      <c r="R863" s="762"/>
      <c r="S863" s="762"/>
      <c r="T863" s="762"/>
      <c r="U863" s="762"/>
      <c r="V863" s="762"/>
      <c r="W863" s="762"/>
      <c r="X863" s="762"/>
      <c r="Y863" s="762"/>
      <c r="Z863" s="762"/>
      <c r="AA863" s="762"/>
      <c r="AB863" s="762"/>
      <c r="AC863" s="762"/>
      <c r="AD863" s="762"/>
      <c r="AE863" s="762"/>
      <c r="AF863" s="762"/>
    </row>
    <row r="864" spans="1:32" ht="12.75" customHeight="1">
      <c r="A864" s="762"/>
      <c r="B864" s="762"/>
      <c r="C864" s="763"/>
      <c r="D864" s="763"/>
      <c r="E864" s="764"/>
      <c r="F864" s="763"/>
      <c r="G864" s="762"/>
      <c r="H864" s="762"/>
      <c r="I864" s="762"/>
      <c r="J864" s="762"/>
      <c r="K864" s="763"/>
      <c r="L864" s="763"/>
      <c r="M864" s="763"/>
      <c r="N864" s="763"/>
      <c r="O864" s="762"/>
      <c r="P864" s="762"/>
      <c r="Q864" s="762"/>
      <c r="R864" s="762"/>
      <c r="S864" s="762"/>
      <c r="T864" s="762"/>
      <c r="U864" s="762"/>
      <c r="V864" s="762"/>
      <c r="W864" s="762"/>
      <c r="X864" s="762"/>
      <c r="Y864" s="762"/>
      <c r="Z864" s="762"/>
      <c r="AA864" s="762"/>
      <c r="AB864" s="762"/>
      <c r="AC864" s="762"/>
      <c r="AD864" s="762"/>
      <c r="AE864" s="762"/>
      <c r="AF864" s="762"/>
    </row>
    <row r="865" spans="1:32" ht="12.75" customHeight="1">
      <c r="A865" s="762"/>
      <c r="B865" s="762"/>
      <c r="C865" s="763"/>
      <c r="D865" s="763"/>
      <c r="E865" s="764"/>
      <c r="F865" s="763"/>
      <c r="G865" s="762"/>
      <c r="H865" s="762"/>
      <c r="I865" s="762"/>
      <c r="J865" s="762"/>
      <c r="K865" s="763"/>
      <c r="L865" s="763"/>
      <c r="M865" s="763"/>
      <c r="N865" s="763"/>
      <c r="O865" s="762"/>
      <c r="P865" s="762"/>
      <c r="Q865" s="762"/>
      <c r="R865" s="762"/>
      <c r="S865" s="762"/>
      <c r="T865" s="762"/>
      <c r="U865" s="762"/>
      <c r="V865" s="762"/>
      <c r="W865" s="762"/>
      <c r="X865" s="762"/>
      <c r="Y865" s="762"/>
      <c r="Z865" s="762"/>
      <c r="AA865" s="762"/>
      <c r="AB865" s="762"/>
      <c r="AC865" s="762"/>
      <c r="AD865" s="762"/>
      <c r="AE865" s="762"/>
      <c r="AF865" s="762"/>
    </row>
    <row r="866" spans="1:32" ht="12.75" customHeight="1">
      <c r="A866" s="762"/>
      <c r="B866" s="762"/>
      <c r="C866" s="763"/>
      <c r="D866" s="763"/>
      <c r="E866" s="764"/>
      <c r="F866" s="763"/>
      <c r="G866" s="762"/>
      <c r="H866" s="762"/>
      <c r="I866" s="762"/>
      <c r="J866" s="762"/>
      <c r="K866" s="763"/>
      <c r="L866" s="763"/>
      <c r="M866" s="763"/>
      <c r="N866" s="763"/>
      <c r="O866" s="762"/>
      <c r="P866" s="762"/>
      <c r="Q866" s="762"/>
      <c r="R866" s="762"/>
      <c r="S866" s="762"/>
      <c r="T866" s="762"/>
      <c r="U866" s="762"/>
      <c r="V866" s="762"/>
      <c r="W866" s="762"/>
      <c r="X866" s="762"/>
      <c r="Y866" s="762"/>
      <c r="Z866" s="762"/>
      <c r="AA866" s="762"/>
      <c r="AB866" s="762"/>
      <c r="AC866" s="762"/>
      <c r="AD866" s="762"/>
      <c r="AE866" s="762"/>
      <c r="AF866" s="762"/>
    </row>
    <row r="867" spans="1:32" ht="12.75" customHeight="1">
      <c r="A867" s="762"/>
      <c r="B867" s="762"/>
      <c r="C867" s="763"/>
      <c r="D867" s="763"/>
      <c r="E867" s="764"/>
      <c r="F867" s="763"/>
      <c r="G867" s="762"/>
      <c r="H867" s="762"/>
      <c r="I867" s="762"/>
      <c r="J867" s="762"/>
      <c r="K867" s="763"/>
      <c r="L867" s="763"/>
      <c r="M867" s="763"/>
      <c r="N867" s="763"/>
      <c r="O867" s="762"/>
      <c r="P867" s="762"/>
      <c r="Q867" s="762"/>
      <c r="R867" s="762"/>
      <c r="S867" s="762"/>
      <c r="T867" s="762"/>
      <c r="U867" s="762"/>
      <c r="V867" s="762"/>
      <c r="W867" s="762"/>
      <c r="X867" s="762"/>
      <c r="Y867" s="762"/>
      <c r="Z867" s="762"/>
      <c r="AA867" s="762"/>
      <c r="AB867" s="762"/>
      <c r="AC867" s="762"/>
      <c r="AD867" s="762"/>
      <c r="AE867" s="762"/>
      <c r="AF867" s="762"/>
    </row>
    <row r="868" spans="1:32" ht="12.75" customHeight="1">
      <c r="A868" s="762"/>
      <c r="B868" s="762"/>
      <c r="C868" s="763"/>
      <c r="D868" s="763"/>
      <c r="E868" s="764"/>
      <c r="F868" s="763"/>
      <c r="G868" s="762"/>
      <c r="H868" s="762"/>
      <c r="I868" s="762"/>
      <c r="J868" s="762"/>
      <c r="K868" s="763"/>
      <c r="L868" s="763"/>
      <c r="M868" s="763"/>
      <c r="N868" s="763"/>
      <c r="O868" s="762"/>
      <c r="P868" s="762"/>
      <c r="Q868" s="762"/>
      <c r="R868" s="762"/>
      <c r="S868" s="762"/>
      <c r="T868" s="762"/>
      <c r="U868" s="762"/>
      <c r="V868" s="762"/>
      <c r="W868" s="762"/>
      <c r="X868" s="762"/>
      <c r="Y868" s="762"/>
      <c r="Z868" s="762"/>
      <c r="AA868" s="762"/>
      <c r="AB868" s="762"/>
      <c r="AC868" s="762"/>
      <c r="AD868" s="762"/>
      <c r="AE868" s="762"/>
      <c r="AF868" s="762"/>
    </row>
    <row r="869" spans="1:32" ht="12.75" customHeight="1">
      <c r="A869" s="762"/>
      <c r="B869" s="762"/>
      <c r="C869" s="763"/>
      <c r="D869" s="763"/>
      <c r="E869" s="764"/>
      <c r="F869" s="763"/>
      <c r="G869" s="762"/>
      <c r="H869" s="762"/>
      <c r="I869" s="762"/>
      <c r="J869" s="762"/>
      <c r="K869" s="763"/>
      <c r="L869" s="763"/>
      <c r="M869" s="763"/>
      <c r="N869" s="763"/>
      <c r="O869" s="762"/>
      <c r="P869" s="762"/>
      <c r="Q869" s="762"/>
      <c r="R869" s="762"/>
      <c r="S869" s="762"/>
      <c r="T869" s="762"/>
      <c r="U869" s="762"/>
      <c r="V869" s="762"/>
      <c r="W869" s="762"/>
      <c r="X869" s="762"/>
      <c r="Y869" s="762"/>
      <c r="Z869" s="762"/>
      <c r="AA869" s="762"/>
      <c r="AB869" s="762"/>
      <c r="AC869" s="762"/>
      <c r="AD869" s="762"/>
      <c r="AE869" s="762"/>
      <c r="AF869" s="762"/>
    </row>
    <row r="870" spans="1:32" ht="12.75" customHeight="1">
      <c r="A870" s="762"/>
      <c r="B870" s="762"/>
      <c r="C870" s="763"/>
      <c r="D870" s="763"/>
      <c r="E870" s="764"/>
      <c r="F870" s="763"/>
      <c r="G870" s="762"/>
      <c r="H870" s="762"/>
      <c r="I870" s="762"/>
      <c r="J870" s="762"/>
      <c r="K870" s="763"/>
      <c r="L870" s="763"/>
      <c r="M870" s="763"/>
      <c r="N870" s="763"/>
      <c r="O870" s="762"/>
      <c r="P870" s="762"/>
      <c r="Q870" s="762"/>
      <c r="R870" s="762"/>
      <c r="S870" s="762"/>
      <c r="T870" s="762"/>
      <c r="U870" s="762"/>
      <c r="V870" s="762"/>
      <c r="W870" s="762"/>
      <c r="X870" s="762"/>
      <c r="Y870" s="762"/>
      <c r="Z870" s="762"/>
      <c r="AA870" s="762"/>
      <c r="AB870" s="762"/>
      <c r="AC870" s="762"/>
      <c r="AD870" s="762"/>
      <c r="AE870" s="762"/>
      <c r="AF870" s="762"/>
    </row>
    <row r="871" spans="1:32" ht="12.75" customHeight="1">
      <c r="A871" s="762"/>
      <c r="B871" s="762"/>
      <c r="C871" s="763"/>
      <c r="D871" s="763"/>
      <c r="E871" s="764"/>
      <c r="F871" s="763"/>
      <c r="G871" s="762"/>
      <c r="H871" s="762"/>
      <c r="I871" s="762"/>
      <c r="J871" s="762"/>
      <c r="K871" s="763"/>
      <c r="L871" s="763"/>
      <c r="M871" s="763"/>
      <c r="N871" s="763"/>
      <c r="O871" s="762"/>
      <c r="P871" s="762"/>
      <c r="Q871" s="762"/>
      <c r="R871" s="762"/>
      <c r="S871" s="762"/>
      <c r="T871" s="762"/>
      <c r="U871" s="762"/>
      <c r="V871" s="762"/>
      <c r="W871" s="762"/>
      <c r="X871" s="762"/>
      <c r="Y871" s="762"/>
      <c r="Z871" s="762"/>
      <c r="AA871" s="762"/>
      <c r="AB871" s="762"/>
      <c r="AC871" s="762"/>
      <c r="AD871" s="762"/>
      <c r="AE871" s="762"/>
      <c r="AF871" s="762"/>
    </row>
    <row r="872" spans="1:32" ht="12.75" customHeight="1">
      <c r="A872" s="762"/>
      <c r="B872" s="762"/>
      <c r="C872" s="763"/>
      <c r="D872" s="763"/>
      <c r="E872" s="764"/>
      <c r="F872" s="763"/>
      <c r="G872" s="762"/>
      <c r="H872" s="762"/>
      <c r="I872" s="762"/>
      <c r="J872" s="762"/>
      <c r="K872" s="763"/>
      <c r="L872" s="763"/>
      <c r="M872" s="763"/>
      <c r="N872" s="763"/>
      <c r="O872" s="762"/>
      <c r="P872" s="762"/>
      <c r="Q872" s="762"/>
      <c r="R872" s="762"/>
      <c r="S872" s="762"/>
      <c r="T872" s="762"/>
      <c r="U872" s="762"/>
      <c r="V872" s="762"/>
      <c r="W872" s="762"/>
      <c r="X872" s="762"/>
      <c r="Y872" s="762"/>
      <c r="Z872" s="762"/>
      <c r="AA872" s="762"/>
      <c r="AB872" s="762"/>
      <c r="AC872" s="762"/>
      <c r="AD872" s="762"/>
      <c r="AE872" s="762"/>
      <c r="AF872" s="762"/>
    </row>
    <row r="873" spans="1:32" ht="12.75" customHeight="1">
      <c r="A873" s="762"/>
      <c r="B873" s="762"/>
      <c r="C873" s="763"/>
      <c r="D873" s="763"/>
      <c r="E873" s="764"/>
      <c r="F873" s="763"/>
      <c r="G873" s="762"/>
      <c r="H873" s="762"/>
      <c r="I873" s="762"/>
      <c r="J873" s="762"/>
      <c r="K873" s="763"/>
      <c r="L873" s="763"/>
      <c r="M873" s="763"/>
      <c r="N873" s="763"/>
      <c r="O873" s="762"/>
      <c r="P873" s="762"/>
      <c r="Q873" s="762"/>
      <c r="R873" s="762"/>
      <c r="S873" s="762"/>
      <c r="T873" s="762"/>
      <c r="U873" s="762"/>
      <c r="V873" s="762"/>
      <c r="W873" s="762"/>
      <c r="X873" s="762"/>
      <c r="Y873" s="762"/>
      <c r="Z873" s="762"/>
      <c r="AA873" s="762"/>
      <c r="AB873" s="762"/>
      <c r="AC873" s="762"/>
      <c r="AD873" s="762"/>
      <c r="AE873" s="762"/>
      <c r="AF873" s="762"/>
    </row>
    <row r="874" spans="1:32" ht="12.75" customHeight="1">
      <c r="A874" s="762"/>
      <c r="B874" s="762"/>
      <c r="C874" s="763"/>
      <c r="D874" s="763"/>
      <c r="E874" s="764"/>
      <c r="F874" s="763"/>
      <c r="G874" s="762"/>
      <c r="H874" s="762"/>
      <c r="I874" s="762"/>
      <c r="J874" s="762"/>
      <c r="K874" s="763"/>
      <c r="L874" s="763"/>
      <c r="M874" s="763"/>
      <c r="N874" s="763"/>
      <c r="O874" s="762"/>
      <c r="P874" s="762"/>
      <c r="Q874" s="762"/>
      <c r="R874" s="762"/>
      <c r="S874" s="762"/>
      <c r="T874" s="762"/>
      <c r="U874" s="762"/>
      <c r="V874" s="762"/>
      <c r="W874" s="762"/>
      <c r="X874" s="762"/>
      <c r="Y874" s="762"/>
      <c r="Z874" s="762"/>
      <c r="AA874" s="762"/>
      <c r="AB874" s="762"/>
      <c r="AC874" s="762"/>
      <c r="AD874" s="762"/>
      <c r="AE874" s="762"/>
      <c r="AF874" s="762"/>
    </row>
    <row r="875" spans="1:32" ht="12.75" customHeight="1">
      <c r="A875" s="762"/>
      <c r="B875" s="762"/>
      <c r="C875" s="763"/>
      <c r="D875" s="763"/>
      <c r="E875" s="764"/>
      <c r="F875" s="763"/>
      <c r="G875" s="762"/>
      <c r="H875" s="762"/>
      <c r="I875" s="762"/>
      <c r="J875" s="762"/>
      <c r="K875" s="763"/>
      <c r="L875" s="763"/>
      <c r="M875" s="763"/>
      <c r="N875" s="763"/>
      <c r="O875" s="762"/>
      <c r="P875" s="762"/>
      <c r="Q875" s="762"/>
      <c r="R875" s="762"/>
      <c r="S875" s="762"/>
      <c r="T875" s="762"/>
      <c r="U875" s="762"/>
      <c r="V875" s="762"/>
      <c r="W875" s="762"/>
      <c r="X875" s="762"/>
      <c r="Y875" s="762"/>
      <c r="Z875" s="762"/>
      <c r="AA875" s="762"/>
      <c r="AB875" s="762"/>
      <c r="AC875" s="762"/>
      <c r="AD875" s="762"/>
      <c r="AE875" s="762"/>
      <c r="AF875" s="762"/>
    </row>
    <row r="876" spans="1:32" ht="12.75" customHeight="1">
      <c r="A876" s="762"/>
      <c r="B876" s="762"/>
      <c r="C876" s="763"/>
      <c r="D876" s="763"/>
      <c r="E876" s="764"/>
      <c r="F876" s="763"/>
      <c r="G876" s="762"/>
      <c r="H876" s="762"/>
      <c r="I876" s="762"/>
      <c r="J876" s="762"/>
      <c r="K876" s="763"/>
      <c r="L876" s="763"/>
      <c r="M876" s="763"/>
      <c r="N876" s="763"/>
      <c r="O876" s="762"/>
      <c r="P876" s="762"/>
      <c r="Q876" s="762"/>
      <c r="R876" s="762"/>
      <c r="S876" s="762"/>
      <c r="T876" s="762"/>
      <c r="U876" s="762"/>
      <c r="V876" s="762"/>
      <c r="W876" s="762"/>
      <c r="X876" s="762"/>
      <c r="Y876" s="762"/>
      <c r="Z876" s="762"/>
      <c r="AA876" s="762"/>
      <c r="AB876" s="762"/>
      <c r="AC876" s="762"/>
      <c r="AD876" s="762"/>
      <c r="AE876" s="762"/>
      <c r="AF876" s="762"/>
    </row>
    <row r="877" spans="1:32" ht="12.75" customHeight="1">
      <c r="A877" s="762"/>
      <c r="B877" s="762"/>
      <c r="C877" s="763"/>
      <c r="D877" s="763"/>
      <c r="E877" s="764"/>
      <c r="F877" s="763"/>
      <c r="G877" s="762"/>
      <c r="H877" s="762"/>
      <c r="I877" s="762"/>
      <c r="J877" s="762"/>
      <c r="K877" s="763"/>
      <c r="L877" s="763"/>
      <c r="M877" s="763"/>
      <c r="N877" s="763"/>
      <c r="O877" s="762"/>
      <c r="P877" s="762"/>
      <c r="Q877" s="762"/>
      <c r="R877" s="762"/>
      <c r="S877" s="762"/>
      <c r="T877" s="762"/>
      <c r="U877" s="762"/>
      <c r="V877" s="762"/>
      <c r="W877" s="762"/>
      <c r="X877" s="762"/>
      <c r="Y877" s="762"/>
      <c r="Z877" s="762"/>
      <c r="AA877" s="762"/>
      <c r="AB877" s="762"/>
      <c r="AC877" s="762"/>
      <c r="AD877" s="762"/>
      <c r="AE877" s="762"/>
      <c r="AF877" s="762"/>
    </row>
    <row r="878" spans="1:32" ht="12.75" customHeight="1">
      <c r="A878" s="762"/>
      <c r="B878" s="762"/>
      <c r="C878" s="763"/>
      <c r="D878" s="763"/>
      <c r="E878" s="764"/>
      <c r="F878" s="763"/>
      <c r="G878" s="762"/>
      <c r="H878" s="762"/>
      <c r="I878" s="762"/>
      <c r="J878" s="762"/>
      <c r="K878" s="763"/>
      <c r="L878" s="763"/>
      <c r="M878" s="763"/>
      <c r="N878" s="763"/>
      <c r="O878" s="762"/>
      <c r="P878" s="762"/>
      <c r="Q878" s="762"/>
      <c r="R878" s="762"/>
      <c r="S878" s="762"/>
      <c r="T878" s="762"/>
      <c r="U878" s="762"/>
      <c r="V878" s="762"/>
      <c r="W878" s="762"/>
      <c r="X878" s="762"/>
      <c r="Y878" s="762"/>
      <c r="Z878" s="762"/>
      <c r="AA878" s="762"/>
      <c r="AB878" s="762"/>
      <c r="AC878" s="762"/>
      <c r="AD878" s="762"/>
      <c r="AE878" s="762"/>
      <c r="AF878" s="762"/>
    </row>
    <row r="879" spans="1:32" ht="12.75" customHeight="1">
      <c r="A879" s="762"/>
      <c r="B879" s="762"/>
      <c r="C879" s="763"/>
      <c r="D879" s="763"/>
      <c r="E879" s="764"/>
      <c r="F879" s="763"/>
      <c r="G879" s="762"/>
      <c r="H879" s="762"/>
      <c r="I879" s="762"/>
      <c r="J879" s="762"/>
      <c r="K879" s="763"/>
      <c r="L879" s="763"/>
      <c r="M879" s="763"/>
      <c r="N879" s="763"/>
      <c r="O879" s="762"/>
      <c r="P879" s="762"/>
      <c r="Q879" s="762"/>
      <c r="R879" s="762"/>
      <c r="S879" s="762"/>
      <c r="T879" s="762"/>
      <c r="U879" s="762"/>
      <c r="V879" s="762"/>
      <c r="W879" s="762"/>
      <c r="X879" s="762"/>
      <c r="Y879" s="762"/>
      <c r="Z879" s="762"/>
      <c r="AA879" s="762"/>
      <c r="AB879" s="762"/>
      <c r="AC879" s="762"/>
      <c r="AD879" s="762"/>
      <c r="AE879" s="762"/>
      <c r="AF879" s="762"/>
    </row>
    <row r="880" spans="1:32" ht="12.75" customHeight="1">
      <c r="A880" s="762"/>
      <c r="B880" s="762"/>
      <c r="C880" s="763"/>
      <c r="D880" s="763"/>
      <c r="E880" s="764"/>
      <c r="F880" s="763"/>
      <c r="G880" s="762"/>
      <c r="H880" s="762"/>
      <c r="I880" s="762"/>
      <c r="J880" s="762"/>
      <c r="K880" s="763"/>
      <c r="L880" s="763"/>
      <c r="M880" s="763"/>
      <c r="N880" s="763"/>
      <c r="O880" s="762"/>
      <c r="P880" s="762"/>
      <c r="Q880" s="762"/>
      <c r="R880" s="762"/>
      <c r="S880" s="762"/>
      <c r="T880" s="762"/>
      <c r="U880" s="762"/>
      <c r="V880" s="762"/>
      <c r="W880" s="762"/>
      <c r="X880" s="762"/>
      <c r="Y880" s="762"/>
      <c r="Z880" s="762"/>
      <c r="AA880" s="762"/>
      <c r="AB880" s="762"/>
      <c r="AC880" s="762"/>
      <c r="AD880" s="762"/>
      <c r="AE880" s="762"/>
      <c r="AF880" s="762"/>
    </row>
    <row r="881" spans="1:32" ht="12.75" customHeight="1">
      <c r="A881" s="762"/>
      <c r="B881" s="762"/>
      <c r="C881" s="763"/>
      <c r="D881" s="763"/>
      <c r="E881" s="764"/>
      <c r="F881" s="763"/>
      <c r="G881" s="762"/>
      <c r="H881" s="762"/>
      <c r="I881" s="762"/>
      <c r="J881" s="762"/>
      <c r="K881" s="763"/>
      <c r="L881" s="763"/>
      <c r="M881" s="763"/>
      <c r="N881" s="763"/>
      <c r="O881" s="762"/>
      <c r="P881" s="762"/>
      <c r="Q881" s="762"/>
      <c r="R881" s="762"/>
      <c r="S881" s="762"/>
      <c r="T881" s="762"/>
      <c r="U881" s="762"/>
      <c r="V881" s="762"/>
      <c r="W881" s="762"/>
      <c r="X881" s="762"/>
      <c r="Y881" s="762"/>
      <c r="Z881" s="762"/>
      <c r="AA881" s="762"/>
      <c r="AB881" s="762"/>
      <c r="AC881" s="762"/>
      <c r="AD881" s="762"/>
      <c r="AE881" s="762"/>
      <c r="AF881" s="762"/>
    </row>
    <row r="882" spans="1:32" ht="12.75" customHeight="1">
      <c r="A882" s="762"/>
      <c r="B882" s="762"/>
      <c r="C882" s="763"/>
      <c r="D882" s="763"/>
      <c r="E882" s="764"/>
      <c r="F882" s="763"/>
      <c r="G882" s="762"/>
      <c r="H882" s="762"/>
      <c r="I882" s="762"/>
      <c r="J882" s="762"/>
      <c r="K882" s="763"/>
      <c r="L882" s="763"/>
      <c r="M882" s="763"/>
      <c r="N882" s="763"/>
      <c r="O882" s="762"/>
      <c r="P882" s="762"/>
      <c r="Q882" s="762"/>
      <c r="R882" s="762"/>
      <c r="S882" s="762"/>
      <c r="T882" s="762"/>
      <c r="U882" s="762"/>
      <c r="V882" s="762"/>
      <c r="W882" s="762"/>
      <c r="X882" s="762"/>
      <c r="Y882" s="762"/>
      <c r="Z882" s="762"/>
      <c r="AA882" s="762"/>
      <c r="AB882" s="762"/>
      <c r="AC882" s="762"/>
      <c r="AD882" s="762"/>
      <c r="AE882" s="762"/>
      <c r="AF882" s="762"/>
    </row>
    <row r="883" spans="1:32" ht="12.75" customHeight="1">
      <c r="A883" s="762"/>
      <c r="B883" s="762"/>
      <c r="C883" s="763"/>
      <c r="D883" s="763"/>
      <c r="E883" s="764"/>
      <c r="F883" s="763"/>
      <c r="G883" s="762"/>
      <c r="H883" s="762"/>
      <c r="I883" s="762"/>
      <c r="J883" s="762"/>
      <c r="K883" s="763"/>
      <c r="L883" s="763"/>
      <c r="M883" s="763"/>
      <c r="N883" s="763"/>
      <c r="O883" s="762"/>
      <c r="P883" s="762"/>
      <c r="Q883" s="762"/>
      <c r="R883" s="762"/>
      <c r="S883" s="762"/>
      <c r="T883" s="762"/>
      <c r="U883" s="762"/>
      <c r="V883" s="762"/>
      <c r="W883" s="762"/>
      <c r="X883" s="762"/>
      <c r="Y883" s="762"/>
      <c r="Z883" s="762"/>
      <c r="AA883" s="762"/>
      <c r="AB883" s="762"/>
      <c r="AC883" s="762"/>
      <c r="AD883" s="762"/>
      <c r="AE883" s="762"/>
      <c r="AF883" s="762"/>
    </row>
    <row r="884" spans="1:32" ht="12.75" customHeight="1">
      <c r="A884" s="762"/>
      <c r="B884" s="762"/>
      <c r="C884" s="763"/>
      <c r="D884" s="763"/>
      <c r="E884" s="764"/>
      <c r="F884" s="763"/>
      <c r="G884" s="762"/>
      <c r="H884" s="762"/>
      <c r="I884" s="762"/>
      <c r="J884" s="762"/>
      <c r="K884" s="763"/>
      <c r="L884" s="763"/>
      <c r="M884" s="763"/>
      <c r="N884" s="763"/>
      <c r="O884" s="762"/>
      <c r="P884" s="762"/>
      <c r="Q884" s="762"/>
      <c r="R884" s="762"/>
      <c r="S884" s="762"/>
      <c r="T884" s="762"/>
      <c r="U884" s="762"/>
      <c r="V884" s="762"/>
      <c r="W884" s="762"/>
      <c r="X884" s="762"/>
      <c r="Y884" s="762"/>
      <c r="Z884" s="762"/>
      <c r="AA884" s="762"/>
      <c r="AB884" s="762"/>
      <c r="AC884" s="762"/>
      <c r="AD884" s="762"/>
      <c r="AE884" s="762"/>
      <c r="AF884" s="762"/>
    </row>
    <row r="885" spans="1:32" ht="12.75" customHeight="1">
      <c r="A885" s="762"/>
      <c r="B885" s="762"/>
      <c r="C885" s="763"/>
      <c r="D885" s="763"/>
      <c r="E885" s="764"/>
      <c r="F885" s="763"/>
      <c r="G885" s="762"/>
      <c r="H885" s="762"/>
      <c r="I885" s="762"/>
      <c r="J885" s="762"/>
      <c r="K885" s="763"/>
      <c r="L885" s="763"/>
      <c r="M885" s="763"/>
      <c r="N885" s="763"/>
      <c r="O885" s="762"/>
      <c r="P885" s="762"/>
      <c r="Q885" s="762"/>
      <c r="R885" s="762"/>
      <c r="S885" s="762"/>
      <c r="T885" s="762"/>
      <c r="U885" s="762"/>
      <c r="V885" s="762"/>
      <c r="W885" s="762"/>
      <c r="X885" s="762"/>
      <c r="Y885" s="762"/>
      <c r="Z885" s="762"/>
      <c r="AA885" s="762"/>
      <c r="AB885" s="762"/>
      <c r="AC885" s="762"/>
      <c r="AD885" s="762"/>
      <c r="AE885" s="762"/>
      <c r="AF885" s="762"/>
    </row>
    <row r="886" spans="1:32" ht="12.75" customHeight="1">
      <c r="A886" s="762"/>
      <c r="B886" s="762"/>
      <c r="C886" s="763"/>
      <c r="D886" s="763"/>
      <c r="E886" s="764"/>
      <c r="F886" s="763"/>
      <c r="G886" s="762"/>
      <c r="H886" s="762"/>
      <c r="I886" s="762"/>
      <c r="J886" s="762"/>
      <c r="K886" s="763"/>
      <c r="L886" s="763"/>
      <c r="M886" s="763"/>
      <c r="N886" s="763"/>
      <c r="O886" s="762"/>
      <c r="P886" s="762"/>
      <c r="Q886" s="762"/>
      <c r="R886" s="762"/>
      <c r="S886" s="762"/>
      <c r="T886" s="762"/>
      <c r="U886" s="762"/>
      <c r="V886" s="762"/>
      <c r="W886" s="762"/>
      <c r="X886" s="762"/>
      <c r="Y886" s="762"/>
      <c r="Z886" s="762"/>
      <c r="AA886" s="762"/>
      <c r="AB886" s="762"/>
      <c r="AC886" s="762"/>
      <c r="AD886" s="762"/>
      <c r="AE886" s="762"/>
      <c r="AF886" s="762"/>
    </row>
    <row r="887" spans="1:32" ht="12.75" customHeight="1">
      <c r="A887" s="762"/>
      <c r="B887" s="762"/>
      <c r="C887" s="763"/>
      <c r="D887" s="763"/>
      <c r="E887" s="764"/>
      <c r="F887" s="763"/>
      <c r="G887" s="762"/>
      <c r="H887" s="762"/>
      <c r="I887" s="762"/>
      <c r="J887" s="762"/>
      <c r="K887" s="763"/>
      <c r="L887" s="763"/>
      <c r="M887" s="763"/>
      <c r="N887" s="763"/>
      <c r="O887" s="762"/>
      <c r="P887" s="762"/>
      <c r="Q887" s="762"/>
      <c r="R887" s="762"/>
      <c r="S887" s="762"/>
      <c r="T887" s="762"/>
      <c r="U887" s="762"/>
      <c r="V887" s="762"/>
      <c r="W887" s="762"/>
      <c r="X887" s="762"/>
      <c r="Y887" s="762"/>
      <c r="Z887" s="762"/>
      <c r="AA887" s="762"/>
      <c r="AB887" s="762"/>
      <c r="AC887" s="762"/>
      <c r="AD887" s="762"/>
      <c r="AE887" s="762"/>
      <c r="AF887" s="762"/>
    </row>
    <row r="888" spans="1:32" ht="12.75" customHeight="1">
      <c r="A888" s="762"/>
      <c r="B888" s="762"/>
      <c r="C888" s="763"/>
      <c r="D888" s="763"/>
      <c r="E888" s="764"/>
      <c r="F888" s="763"/>
      <c r="G888" s="762"/>
      <c r="H888" s="762"/>
      <c r="I888" s="762"/>
      <c r="J888" s="762"/>
      <c r="K888" s="763"/>
      <c r="L888" s="763"/>
      <c r="M888" s="763"/>
      <c r="N888" s="763"/>
      <c r="O888" s="762"/>
      <c r="P888" s="762"/>
      <c r="Q888" s="762"/>
      <c r="R888" s="762"/>
      <c r="S888" s="762"/>
      <c r="T888" s="762"/>
      <c r="U888" s="762"/>
      <c r="V888" s="762"/>
      <c r="W888" s="762"/>
      <c r="X888" s="762"/>
      <c r="Y888" s="762"/>
      <c r="Z888" s="762"/>
      <c r="AA888" s="762"/>
      <c r="AB888" s="762"/>
      <c r="AC888" s="762"/>
      <c r="AD888" s="762"/>
      <c r="AE888" s="762"/>
      <c r="AF888" s="762"/>
    </row>
    <row r="889" spans="1:32" ht="12.75" customHeight="1">
      <c r="A889" s="762"/>
      <c r="B889" s="762"/>
      <c r="C889" s="763"/>
      <c r="D889" s="763"/>
      <c r="E889" s="764"/>
      <c r="F889" s="763"/>
      <c r="G889" s="762"/>
      <c r="H889" s="762"/>
      <c r="I889" s="762"/>
      <c r="J889" s="762"/>
      <c r="K889" s="763"/>
      <c r="L889" s="763"/>
      <c r="M889" s="763"/>
      <c r="N889" s="763"/>
      <c r="O889" s="762"/>
      <c r="P889" s="762"/>
      <c r="Q889" s="762"/>
      <c r="R889" s="762"/>
      <c r="S889" s="762"/>
      <c r="T889" s="762"/>
      <c r="U889" s="762"/>
      <c r="V889" s="762"/>
      <c r="W889" s="762"/>
      <c r="X889" s="762"/>
      <c r="Y889" s="762"/>
      <c r="Z889" s="762"/>
      <c r="AA889" s="762"/>
      <c r="AB889" s="762"/>
      <c r="AC889" s="762"/>
      <c r="AD889" s="762"/>
      <c r="AE889" s="762"/>
      <c r="AF889" s="762"/>
    </row>
    <row r="890" spans="1:32" ht="12.75" customHeight="1">
      <c r="A890" s="762"/>
      <c r="B890" s="762"/>
      <c r="C890" s="763"/>
      <c r="D890" s="763"/>
      <c r="E890" s="764"/>
      <c r="F890" s="763"/>
      <c r="G890" s="762"/>
      <c r="H890" s="762"/>
      <c r="I890" s="762"/>
      <c r="J890" s="762"/>
      <c r="K890" s="763"/>
      <c r="L890" s="763"/>
      <c r="M890" s="763"/>
      <c r="N890" s="763"/>
      <c r="O890" s="762"/>
      <c r="P890" s="762"/>
      <c r="Q890" s="762"/>
      <c r="R890" s="762"/>
      <c r="S890" s="762"/>
      <c r="T890" s="762"/>
      <c r="U890" s="762"/>
      <c r="V890" s="762"/>
      <c r="W890" s="762"/>
      <c r="X890" s="762"/>
      <c r="Y890" s="762"/>
      <c r="Z890" s="762"/>
      <c r="AA890" s="762"/>
      <c r="AB890" s="762"/>
      <c r="AC890" s="762"/>
      <c r="AD890" s="762"/>
      <c r="AE890" s="762"/>
      <c r="AF890" s="762"/>
    </row>
    <row r="891" spans="1:32" ht="12.75" customHeight="1">
      <c r="A891" s="762"/>
      <c r="B891" s="762"/>
      <c r="C891" s="763"/>
      <c r="D891" s="763"/>
      <c r="E891" s="764"/>
      <c r="F891" s="763"/>
      <c r="G891" s="762"/>
      <c r="H891" s="762"/>
      <c r="I891" s="762"/>
      <c r="J891" s="762"/>
      <c r="K891" s="763"/>
      <c r="L891" s="763"/>
      <c r="M891" s="763"/>
      <c r="N891" s="763"/>
      <c r="O891" s="762"/>
      <c r="P891" s="762"/>
      <c r="Q891" s="762"/>
      <c r="R891" s="762"/>
      <c r="S891" s="762"/>
      <c r="T891" s="762"/>
      <c r="U891" s="762"/>
      <c r="V891" s="762"/>
      <c r="W891" s="762"/>
      <c r="X891" s="762"/>
      <c r="Y891" s="762"/>
      <c r="Z891" s="762"/>
      <c r="AA891" s="762"/>
      <c r="AB891" s="762"/>
      <c r="AC891" s="762"/>
      <c r="AD891" s="762"/>
      <c r="AE891" s="762"/>
      <c r="AF891" s="762"/>
    </row>
    <row r="892" spans="1:32" ht="12.75" customHeight="1">
      <c r="A892" s="762"/>
      <c r="B892" s="762"/>
      <c r="C892" s="763"/>
      <c r="D892" s="763"/>
      <c r="E892" s="764"/>
      <c r="F892" s="763"/>
      <c r="G892" s="762"/>
      <c r="H892" s="762"/>
      <c r="I892" s="762"/>
      <c r="J892" s="762"/>
      <c r="K892" s="763"/>
      <c r="L892" s="763"/>
      <c r="M892" s="763"/>
      <c r="N892" s="763"/>
      <c r="O892" s="762"/>
      <c r="P892" s="762"/>
      <c r="Q892" s="762"/>
      <c r="R892" s="762"/>
      <c r="S892" s="762"/>
      <c r="T892" s="762"/>
      <c r="U892" s="762"/>
      <c r="V892" s="762"/>
      <c r="W892" s="762"/>
      <c r="X892" s="762"/>
      <c r="Y892" s="762"/>
      <c r="Z892" s="762"/>
      <c r="AA892" s="762"/>
      <c r="AB892" s="762"/>
      <c r="AC892" s="762"/>
      <c r="AD892" s="762"/>
      <c r="AE892" s="762"/>
      <c r="AF892" s="762"/>
    </row>
    <row r="893" spans="1:32" ht="12.75" customHeight="1">
      <c r="A893" s="762"/>
      <c r="B893" s="762"/>
      <c r="C893" s="763"/>
      <c r="D893" s="763"/>
      <c r="E893" s="764"/>
      <c r="F893" s="763"/>
      <c r="G893" s="762"/>
      <c r="H893" s="762"/>
      <c r="I893" s="762"/>
      <c r="J893" s="762"/>
      <c r="K893" s="763"/>
      <c r="L893" s="763"/>
      <c r="M893" s="763"/>
      <c r="N893" s="763"/>
      <c r="O893" s="762"/>
      <c r="P893" s="762"/>
      <c r="Q893" s="762"/>
      <c r="R893" s="762"/>
      <c r="S893" s="762"/>
      <c r="T893" s="762"/>
      <c r="U893" s="762"/>
      <c r="V893" s="762"/>
      <c r="W893" s="762"/>
      <c r="X893" s="762"/>
      <c r="Y893" s="762"/>
      <c r="Z893" s="762"/>
      <c r="AA893" s="762"/>
      <c r="AB893" s="762"/>
      <c r="AC893" s="762"/>
      <c r="AD893" s="762"/>
      <c r="AE893" s="762"/>
      <c r="AF893" s="762"/>
    </row>
    <row r="894" spans="1:32" ht="12.75" customHeight="1">
      <c r="A894" s="762"/>
      <c r="B894" s="762"/>
      <c r="C894" s="763"/>
      <c r="D894" s="763"/>
      <c r="E894" s="764"/>
      <c r="F894" s="763"/>
      <c r="G894" s="762"/>
      <c r="H894" s="762"/>
      <c r="I894" s="762"/>
      <c r="J894" s="762"/>
      <c r="K894" s="763"/>
      <c r="L894" s="763"/>
      <c r="M894" s="763"/>
      <c r="N894" s="763"/>
      <c r="O894" s="762"/>
      <c r="P894" s="762"/>
      <c r="Q894" s="762"/>
      <c r="R894" s="762"/>
      <c r="S894" s="762"/>
      <c r="T894" s="762"/>
      <c r="U894" s="762"/>
      <c r="V894" s="762"/>
      <c r="W894" s="762"/>
      <c r="X894" s="762"/>
      <c r="Y894" s="762"/>
      <c r="Z894" s="762"/>
      <c r="AA894" s="762"/>
      <c r="AB894" s="762"/>
      <c r="AC894" s="762"/>
      <c r="AD894" s="762"/>
      <c r="AE894" s="762"/>
      <c r="AF894" s="762"/>
    </row>
    <row r="895" spans="1:32" ht="12.75" customHeight="1">
      <c r="A895" s="762"/>
      <c r="B895" s="762"/>
      <c r="C895" s="763"/>
      <c r="D895" s="763"/>
      <c r="E895" s="764"/>
      <c r="F895" s="763"/>
      <c r="G895" s="762"/>
      <c r="H895" s="762"/>
      <c r="I895" s="762"/>
      <c r="J895" s="762"/>
      <c r="K895" s="763"/>
      <c r="L895" s="763"/>
      <c r="M895" s="763"/>
      <c r="N895" s="763"/>
      <c r="O895" s="762"/>
      <c r="P895" s="762"/>
      <c r="Q895" s="762"/>
      <c r="R895" s="762"/>
      <c r="S895" s="762"/>
      <c r="T895" s="762"/>
      <c r="U895" s="762"/>
      <c r="V895" s="762"/>
      <c r="W895" s="762"/>
      <c r="X895" s="762"/>
      <c r="Y895" s="762"/>
      <c r="Z895" s="762"/>
      <c r="AA895" s="762"/>
      <c r="AB895" s="762"/>
      <c r="AC895" s="762"/>
      <c r="AD895" s="762"/>
      <c r="AE895" s="762"/>
      <c r="AF895" s="762"/>
    </row>
    <row r="896" spans="1:32" ht="12.75" customHeight="1">
      <c r="A896" s="762"/>
      <c r="B896" s="762"/>
      <c r="C896" s="763"/>
      <c r="D896" s="763"/>
      <c r="E896" s="764"/>
      <c r="F896" s="763"/>
      <c r="G896" s="762"/>
      <c r="H896" s="762"/>
      <c r="I896" s="762"/>
      <c r="J896" s="762"/>
      <c r="K896" s="763"/>
      <c r="L896" s="763"/>
      <c r="M896" s="763"/>
      <c r="N896" s="763"/>
      <c r="O896" s="762"/>
      <c r="P896" s="762"/>
      <c r="Q896" s="762"/>
      <c r="R896" s="762"/>
      <c r="S896" s="762"/>
      <c r="T896" s="762"/>
      <c r="U896" s="762"/>
      <c r="V896" s="762"/>
      <c r="W896" s="762"/>
      <c r="X896" s="762"/>
      <c r="Y896" s="762"/>
      <c r="Z896" s="762"/>
      <c r="AA896" s="762"/>
      <c r="AB896" s="762"/>
      <c r="AC896" s="762"/>
      <c r="AD896" s="762"/>
      <c r="AE896" s="762"/>
      <c r="AF896" s="762"/>
    </row>
    <row r="897" spans="1:32" ht="12.75" customHeight="1">
      <c r="A897" s="762"/>
      <c r="B897" s="762"/>
      <c r="C897" s="763"/>
      <c r="D897" s="763"/>
      <c r="E897" s="764"/>
      <c r="F897" s="763"/>
      <c r="G897" s="762"/>
      <c r="H897" s="762"/>
      <c r="I897" s="762"/>
      <c r="J897" s="762"/>
      <c r="K897" s="763"/>
      <c r="L897" s="763"/>
      <c r="M897" s="763"/>
      <c r="N897" s="763"/>
      <c r="O897" s="762"/>
      <c r="P897" s="762"/>
      <c r="Q897" s="762"/>
      <c r="R897" s="762"/>
      <c r="S897" s="762"/>
      <c r="T897" s="762"/>
      <c r="U897" s="762"/>
      <c r="V897" s="762"/>
      <c r="W897" s="762"/>
      <c r="X897" s="762"/>
      <c r="Y897" s="762"/>
      <c r="Z897" s="762"/>
      <c r="AA897" s="762"/>
      <c r="AB897" s="762"/>
      <c r="AC897" s="762"/>
      <c r="AD897" s="762"/>
      <c r="AE897" s="762"/>
      <c r="AF897" s="762"/>
    </row>
    <row r="898" spans="1:32" ht="12.75" customHeight="1">
      <c r="A898" s="762"/>
      <c r="B898" s="762"/>
      <c r="C898" s="763"/>
      <c r="D898" s="763"/>
      <c r="E898" s="764"/>
      <c r="F898" s="763"/>
      <c r="G898" s="762"/>
      <c r="H898" s="762"/>
      <c r="I898" s="762"/>
      <c r="J898" s="762"/>
      <c r="K898" s="763"/>
      <c r="L898" s="763"/>
      <c r="M898" s="763"/>
      <c r="N898" s="763"/>
      <c r="O898" s="762"/>
      <c r="P898" s="762"/>
      <c r="Q898" s="762"/>
      <c r="R898" s="762"/>
      <c r="S898" s="762"/>
      <c r="T898" s="762"/>
      <c r="U898" s="762"/>
      <c r="V898" s="762"/>
      <c r="W898" s="762"/>
      <c r="X898" s="762"/>
      <c r="Y898" s="762"/>
      <c r="Z898" s="762"/>
      <c r="AA898" s="762"/>
      <c r="AB898" s="762"/>
      <c r="AC898" s="762"/>
      <c r="AD898" s="762"/>
      <c r="AE898" s="762"/>
      <c r="AF898" s="762"/>
    </row>
    <row r="899" spans="1:32" ht="12.75" customHeight="1">
      <c r="A899" s="762"/>
      <c r="B899" s="762"/>
      <c r="C899" s="763"/>
      <c r="D899" s="763"/>
      <c r="E899" s="764"/>
      <c r="F899" s="763"/>
      <c r="G899" s="762"/>
      <c r="H899" s="762"/>
      <c r="I899" s="762"/>
      <c r="J899" s="762"/>
      <c r="K899" s="763"/>
      <c r="L899" s="763"/>
      <c r="M899" s="763"/>
      <c r="N899" s="763"/>
      <c r="O899" s="762"/>
      <c r="P899" s="762"/>
      <c r="Q899" s="762"/>
      <c r="R899" s="762"/>
      <c r="S899" s="762"/>
      <c r="T899" s="762"/>
      <c r="U899" s="762"/>
      <c r="V899" s="762"/>
      <c r="W899" s="762"/>
      <c r="X899" s="762"/>
      <c r="Y899" s="762"/>
      <c r="Z899" s="762"/>
      <c r="AA899" s="762"/>
      <c r="AB899" s="762"/>
      <c r="AC899" s="762"/>
      <c r="AD899" s="762"/>
      <c r="AE899" s="762"/>
      <c r="AF899" s="762"/>
    </row>
    <row r="900" spans="1:32" ht="12.75" customHeight="1">
      <c r="A900" s="762"/>
      <c r="B900" s="762"/>
      <c r="C900" s="763"/>
      <c r="D900" s="763"/>
      <c r="E900" s="764"/>
      <c r="F900" s="763"/>
      <c r="G900" s="762"/>
      <c r="H900" s="762"/>
      <c r="I900" s="762"/>
      <c r="J900" s="762"/>
      <c r="K900" s="763"/>
      <c r="L900" s="763"/>
      <c r="M900" s="763"/>
      <c r="N900" s="763"/>
      <c r="O900" s="762"/>
      <c r="P900" s="762"/>
      <c r="Q900" s="762"/>
      <c r="R900" s="762"/>
      <c r="S900" s="762"/>
      <c r="T900" s="762"/>
      <c r="U900" s="762"/>
      <c r="V900" s="762"/>
      <c r="W900" s="762"/>
      <c r="X900" s="762"/>
      <c r="Y900" s="762"/>
      <c r="Z900" s="762"/>
      <c r="AA900" s="762"/>
      <c r="AB900" s="762"/>
      <c r="AC900" s="762"/>
      <c r="AD900" s="762"/>
      <c r="AE900" s="762"/>
      <c r="AF900" s="762"/>
    </row>
    <row r="901" spans="1:32" ht="12.75" customHeight="1">
      <c r="A901" s="762"/>
      <c r="B901" s="762"/>
      <c r="C901" s="763"/>
      <c r="D901" s="763"/>
      <c r="E901" s="764"/>
      <c r="F901" s="763"/>
      <c r="G901" s="762"/>
      <c r="H901" s="762"/>
      <c r="I901" s="762"/>
      <c r="J901" s="762"/>
      <c r="K901" s="763"/>
      <c r="L901" s="763"/>
      <c r="M901" s="763"/>
      <c r="N901" s="763"/>
      <c r="O901" s="762"/>
      <c r="P901" s="762"/>
      <c r="Q901" s="762"/>
      <c r="R901" s="762"/>
      <c r="S901" s="762"/>
      <c r="T901" s="762"/>
      <c r="U901" s="762"/>
      <c r="V901" s="762"/>
      <c r="W901" s="762"/>
      <c r="X901" s="762"/>
      <c r="Y901" s="762"/>
      <c r="Z901" s="762"/>
      <c r="AA901" s="762"/>
      <c r="AB901" s="762"/>
      <c r="AC901" s="762"/>
      <c r="AD901" s="762"/>
      <c r="AE901" s="762"/>
      <c r="AF901" s="762"/>
    </row>
    <row r="902" spans="1:32" ht="12.75" customHeight="1">
      <c r="A902" s="762"/>
      <c r="B902" s="762"/>
      <c r="C902" s="763"/>
      <c r="D902" s="763"/>
      <c r="E902" s="764"/>
      <c r="F902" s="763"/>
      <c r="G902" s="762"/>
      <c r="H902" s="762"/>
      <c r="I902" s="762"/>
      <c r="J902" s="762"/>
      <c r="K902" s="763"/>
      <c r="L902" s="763"/>
      <c r="M902" s="763"/>
      <c r="N902" s="763"/>
      <c r="O902" s="762"/>
      <c r="P902" s="762"/>
      <c r="Q902" s="762"/>
      <c r="R902" s="762"/>
      <c r="S902" s="762"/>
      <c r="T902" s="762"/>
      <c r="U902" s="762"/>
      <c r="V902" s="762"/>
      <c r="W902" s="762"/>
      <c r="X902" s="762"/>
      <c r="Y902" s="762"/>
      <c r="Z902" s="762"/>
      <c r="AA902" s="762"/>
      <c r="AB902" s="762"/>
      <c r="AC902" s="762"/>
      <c r="AD902" s="762"/>
      <c r="AE902" s="762"/>
      <c r="AF902" s="762"/>
    </row>
    <row r="903" spans="1:32" ht="12.75" customHeight="1">
      <c r="A903" s="762"/>
      <c r="B903" s="762"/>
      <c r="C903" s="763"/>
      <c r="D903" s="763"/>
      <c r="E903" s="764"/>
      <c r="F903" s="763"/>
      <c r="G903" s="762"/>
      <c r="H903" s="762"/>
      <c r="I903" s="762"/>
      <c r="J903" s="762"/>
      <c r="K903" s="763"/>
      <c r="L903" s="763"/>
      <c r="M903" s="763"/>
      <c r="N903" s="763"/>
      <c r="O903" s="762"/>
      <c r="P903" s="762"/>
      <c r="Q903" s="762"/>
      <c r="R903" s="762"/>
      <c r="S903" s="762"/>
      <c r="T903" s="762"/>
      <c r="U903" s="762"/>
      <c r="V903" s="762"/>
      <c r="W903" s="762"/>
      <c r="X903" s="762"/>
      <c r="Y903" s="762"/>
      <c r="Z903" s="762"/>
      <c r="AA903" s="762"/>
      <c r="AB903" s="762"/>
      <c r="AC903" s="762"/>
      <c r="AD903" s="762"/>
      <c r="AE903" s="762"/>
      <c r="AF903" s="762"/>
    </row>
    <row r="904" spans="1:32" ht="12.75" customHeight="1">
      <c r="A904" s="762"/>
      <c r="B904" s="762"/>
      <c r="C904" s="763"/>
      <c r="D904" s="763"/>
      <c r="E904" s="764"/>
      <c r="F904" s="763"/>
      <c r="G904" s="762"/>
      <c r="H904" s="762"/>
      <c r="I904" s="762"/>
      <c r="J904" s="762"/>
      <c r="K904" s="763"/>
      <c r="L904" s="763"/>
      <c r="M904" s="763"/>
      <c r="N904" s="763"/>
      <c r="O904" s="762"/>
      <c r="P904" s="762"/>
      <c r="Q904" s="762"/>
      <c r="R904" s="762"/>
      <c r="S904" s="762"/>
      <c r="T904" s="762"/>
      <c r="U904" s="762"/>
      <c r="V904" s="762"/>
      <c r="W904" s="762"/>
      <c r="X904" s="762"/>
      <c r="Y904" s="762"/>
      <c r="Z904" s="762"/>
      <c r="AA904" s="762"/>
      <c r="AB904" s="762"/>
      <c r="AC904" s="762"/>
      <c r="AD904" s="762"/>
      <c r="AE904" s="762"/>
      <c r="AF904" s="762"/>
    </row>
    <row r="905" spans="1:32" ht="12.75" customHeight="1">
      <c r="A905" s="762"/>
      <c r="B905" s="762"/>
      <c r="C905" s="763"/>
      <c r="D905" s="763"/>
      <c r="E905" s="764"/>
      <c r="F905" s="763"/>
      <c r="G905" s="762"/>
      <c r="H905" s="762"/>
      <c r="I905" s="762"/>
      <c r="J905" s="762"/>
      <c r="K905" s="763"/>
      <c r="L905" s="763"/>
      <c r="M905" s="763"/>
      <c r="N905" s="763"/>
      <c r="O905" s="762"/>
      <c r="P905" s="762"/>
      <c r="Q905" s="762"/>
      <c r="R905" s="762"/>
      <c r="S905" s="762"/>
      <c r="T905" s="762"/>
      <c r="U905" s="762"/>
      <c r="V905" s="762"/>
      <c r="W905" s="762"/>
      <c r="X905" s="762"/>
      <c r="Y905" s="762"/>
      <c r="Z905" s="762"/>
      <c r="AA905" s="762"/>
      <c r="AB905" s="762"/>
      <c r="AC905" s="762"/>
      <c r="AD905" s="762"/>
      <c r="AE905" s="762"/>
      <c r="AF905" s="762"/>
    </row>
    <row r="906" spans="1:32" ht="12.75" customHeight="1">
      <c r="A906" s="762"/>
      <c r="B906" s="762"/>
      <c r="C906" s="763"/>
      <c r="D906" s="763"/>
      <c r="E906" s="764"/>
      <c r="F906" s="763"/>
      <c r="G906" s="762"/>
      <c r="H906" s="762"/>
      <c r="I906" s="762"/>
      <c r="J906" s="762"/>
      <c r="K906" s="763"/>
      <c r="L906" s="763"/>
      <c r="M906" s="763"/>
      <c r="N906" s="763"/>
      <c r="O906" s="762"/>
      <c r="P906" s="762"/>
      <c r="Q906" s="762"/>
      <c r="R906" s="762"/>
      <c r="S906" s="762"/>
      <c r="T906" s="762"/>
      <c r="U906" s="762"/>
      <c r="V906" s="762"/>
      <c r="W906" s="762"/>
      <c r="X906" s="762"/>
      <c r="Y906" s="762"/>
      <c r="Z906" s="762"/>
      <c r="AA906" s="762"/>
      <c r="AB906" s="762"/>
      <c r="AC906" s="762"/>
      <c r="AD906" s="762"/>
      <c r="AE906" s="762"/>
      <c r="AF906" s="762"/>
    </row>
    <row r="907" spans="1:32" ht="12.75" customHeight="1">
      <c r="A907" s="762"/>
      <c r="B907" s="762"/>
      <c r="C907" s="763"/>
      <c r="D907" s="763"/>
      <c r="E907" s="764"/>
      <c r="F907" s="763"/>
      <c r="G907" s="762"/>
      <c r="H907" s="762"/>
      <c r="I907" s="762"/>
      <c r="J907" s="762"/>
      <c r="K907" s="763"/>
      <c r="L907" s="763"/>
      <c r="M907" s="763"/>
      <c r="N907" s="763"/>
      <c r="O907" s="762"/>
      <c r="P907" s="762"/>
      <c r="Q907" s="762"/>
      <c r="R907" s="762"/>
      <c r="S907" s="762"/>
      <c r="T907" s="762"/>
      <c r="U907" s="762"/>
      <c r="V907" s="762"/>
      <c r="W907" s="762"/>
      <c r="X907" s="762"/>
      <c r="Y907" s="762"/>
      <c r="Z907" s="762"/>
      <c r="AA907" s="762"/>
      <c r="AB907" s="762"/>
      <c r="AC907" s="762"/>
      <c r="AD907" s="762"/>
      <c r="AE907" s="762"/>
      <c r="AF907" s="762"/>
    </row>
    <row r="908" spans="1:32" ht="12.75" customHeight="1">
      <c r="A908" s="762"/>
      <c r="B908" s="762"/>
      <c r="C908" s="763"/>
      <c r="D908" s="763"/>
      <c r="E908" s="764"/>
      <c r="F908" s="763"/>
      <c r="G908" s="762"/>
      <c r="H908" s="762"/>
      <c r="I908" s="762"/>
      <c r="J908" s="762"/>
      <c r="K908" s="763"/>
      <c r="L908" s="763"/>
      <c r="M908" s="763"/>
      <c r="N908" s="763"/>
      <c r="O908" s="762"/>
      <c r="P908" s="762"/>
      <c r="Q908" s="762"/>
      <c r="R908" s="762"/>
      <c r="S908" s="762"/>
      <c r="T908" s="762"/>
      <c r="U908" s="762"/>
      <c r="V908" s="762"/>
      <c r="W908" s="762"/>
      <c r="X908" s="762"/>
      <c r="Y908" s="762"/>
      <c r="Z908" s="762"/>
      <c r="AA908" s="762"/>
      <c r="AB908" s="762"/>
      <c r="AC908" s="762"/>
      <c r="AD908" s="762"/>
      <c r="AE908" s="762"/>
      <c r="AF908" s="762"/>
    </row>
    <row r="909" spans="1:32" ht="12.75" customHeight="1">
      <c r="A909" s="762"/>
      <c r="B909" s="762"/>
      <c r="C909" s="763"/>
      <c r="D909" s="763"/>
      <c r="E909" s="764"/>
      <c r="F909" s="763"/>
      <c r="G909" s="762"/>
      <c r="H909" s="762"/>
      <c r="I909" s="762"/>
      <c r="J909" s="762"/>
      <c r="K909" s="763"/>
      <c r="L909" s="763"/>
      <c r="M909" s="763"/>
      <c r="N909" s="763"/>
      <c r="O909" s="762"/>
      <c r="P909" s="762"/>
      <c r="Q909" s="762"/>
      <c r="R909" s="762"/>
      <c r="S909" s="762"/>
      <c r="T909" s="762"/>
      <c r="U909" s="762"/>
      <c r="V909" s="762"/>
      <c r="W909" s="762"/>
      <c r="X909" s="762"/>
      <c r="Y909" s="762"/>
      <c r="Z909" s="762"/>
      <c r="AA909" s="762"/>
      <c r="AB909" s="762"/>
      <c r="AC909" s="762"/>
      <c r="AD909" s="762"/>
      <c r="AE909" s="762"/>
      <c r="AF909" s="762"/>
    </row>
    <row r="910" spans="1:32" ht="12.75" customHeight="1">
      <c r="A910" s="762"/>
      <c r="B910" s="762"/>
      <c r="C910" s="763"/>
      <c r="D910" s="763"/>
      <c r="E910" s="764"/>
      <c r="F910" s="763"/>
      <c r="G910" s="762"/>
      <c r="H910" s="762"/>
      <c r="I910" s="762"/>
      <c r="J910" s="762"/>
      <c r="K910" s="763"/>
      <c r="L910" s="763"/>
      <c r="M910" s="763"/>
      <c r="N910" s="763"/>
      <c r="O910" s="762"/>
      <c r="P910" s="762"/>
      <c r="Q910" s="762"/>
      <c r="R910" s="762"/>
      <c r="S910" s="762"/>
      <c r="T910" s="762"/>
      <c r="U910" s="762"/>
      <c r="V910" s="762"/>
      <c r="W910" s="762"/>
      <c r="X910" s="762"/>
      <c r="Y910" s="762"/>
      <c r="Z910" s="762"/>
      <c r="AA910" s="762"/>
      <c r="AB910" s="762"/>
      <c r="AC910" s="762"/>
      <c r="AD910" s="762"/>
      <c r="AE910" s="762"/>
      <c r="AF910" s="762"/>
    </row>
    <row r="911" spans="1:32" ht="12.75" customHeight="1">
      <c r="A911" s="762"/>
      <c r="B911" s="762"/>
      <c r="C911" s="763"/>
      <c r="D911" s="763"/>
      <c r="E911" s="764"/>
      <c r="F911" s="763"/>
      <c r="G911" s="762"/>
      <c r="H911" s="762"/>
      <c r="I911" s="762"/>
      <c r="J911" s="762"/>
      <c r="K911" s="763"/>
      <c r="L911" s="763"/>
      <c r="M911" s="763"/>
      <c r="N911" s="763"/>
      <c r="O911" s="762"/>
      <c r="P911" s="762"/>
      <c r="Q911" s="762"/>
      <c r="R911" s="762"/>
      <c r="S911" s="762"/>
      <c r="T911" s="762"/>
      <c r="U911" s="762"/>
      <c r="V911" s="762"/>
      <c r="W911" s="762"/>
      <c r="X911" s="762"/>
      <c r="Y911" s="762"/>
      <c r="Z911" s="762"/>
      <c r="AA911" s="762"/>
      <c r="AB911" s="762"/>
      <c r="AC911" s="762"/>
      <c r="AD911" s="762"/>
      <c r="AE911" s="762"/>
      <c r="AF911" s="762"/>
    </row>
    <row r="912" spans="1:32" ht="12.75" customHeight="1">
      <c r="A912" s="762"/>
      <c r="B912" s="762"/>
      <c r="C912" s="763"/>
      <c r="D912" s="763"/>
      <c r="E912" s="764"/>
      <c r="F912" s="763"/>
      <c r="G912" s="762"/>
      <c r="H912" s="762"/>
      <c r="I912" s="762"/>
      <c r="J912" s="762"/>
      <c r="K912" s="763"/>
      <c r="L912" s="763"/>
      <c r="M912" s="763"/>
      <c r="N912" s="763"/>
      <c r="O912" s="762"/>
      <c r="P912" s="762"/>
      <c r="Q912" s="762"/>
      <c r="R912" s="762"/>
      <c r="S912" s="762"/>
      <c r="T912" s="762"/>
      <c r="U912" s="762"/>
      <c r="V912" s="762"/>
      <c r="W912" s="762"/>
      <c r="X912" s="762"/>
      <c r="Y912" s="762"/>
      <c r="Z912" s="762"/>
      <c r="AA912" s="762"/>
      <c r="AB912" s="762"/>
      <c r="AC912" s="762"/>
      <c r="AD912" s="762"/>
      <c r="AE912" s="762"/>
      <c r="AF912" s="762"/>
    </row>
    <row r="913" spans="1:32" ht="12.75" customHeight="1">
      <c r="A913" s="762"/>
      <c r="B913" s="762"/>
      <c r="C913" s="763"/>
      <c r="D913" s="763"/>
      <c r="E913" s="764"/>
      <c r="F913" s="763"/>
      <c r="G913" s="762"/>
      <c r="H913" s="762"/>
      <c r="I913" s="762"/>
      <c r="J913" s="762"/>
      <c r="K913" s="763"/>
      <c r="L913" s="763"/>
      <c r="M913" s="763"/>
      <c r="N913" s="763"/>
      <c r="O913" s="762"/>
      <c r="P913" s="762"/>
      <c r="Q913" s="762"/>
      <c r="R913" s="762"/>
      <c r="S913" s="762"/>
      <c r="T913" s="762"/>
      <c r="U913" s="762"/>
      <c r="V913" s="762"/>
      <c r="W913" s="762"/>
      <c r="X913" s="762"/>
      <c r="Y913" s="762"/>
      <c r="Z913" s="762"/>
      <c r="AA913" s="762"/>
      <c r="AB913" s="762"/>
      <c r="AC913" s="762"/>
      <c r="AD913" s="762"/>
      <c r="AE913" s="762"/>
      <c r="AF913" s="762"/>
    </row>
    <row r="914" spans="1:32" ht="12.75" customHeight="1">
      <c r="A914" s="762"/>
      <c r="B914" s="762"/>
      <c r="C914" s="763"/>
      <c r="D914" s="763"/>
      <c r="E914" s="764"/>
      <c r="F914" s="763"/>
      <c r="G914" s="762"/>
      <c r="H914" s="762"/>
      <c r="I914" s="762"/>
      <c r="J914" s="762"/>
      <c r="K914" s="763"/>
      <c r="L914" s="763"/>
      <c r="M914" s="763"/>
      <c r="N914" s="763"/>
      <c r="O914" s="762"/>
      <c r="P914" s="762"/>
      <c r="Q914" s="762"/>
      <c r="R914" s="762"/>
      <c r="S914" s="762"/>
      <c r="T914" s="762"/>
      <c r="U914" s="762"/>
      <c r="V914" s="762"/>
      <c r="W914" s="762"/>
      <c r="X914" s="762"/>
      <c r="Y914" s="762"/>
      <c r="Z914" s="762"/>
      <c r="AA914" s="762"/>
      <c r="AB914" s="762"/>
      <c r="AC914" s="762"/>
      <c r="AD914" s="762"/>
      <c r="AE914" s="762"/>
      <c r="AF914" s="762"/>
    </row>
    <row r="915" spans="1:32" ht="12.75" customHeight="1">
      <c r="A915" s="762"/>
      <c r="B915" s="762"/>
      <c r="C915" s="763"/>
      <c r="D915" s="763"/>
      <c r="E915" s="764"/>
      <c r="F915" s="763"/>
      <c r="G915" s="762"/>
      <c r="H915" s="762"/>
      <c r="I915" s="762"/>
      <c r="J915" s="762"/>
      <c r="K915" s="763"/>
      <c r="L915" s="763"/>
      <c r="M915" s="763"/>
      <c r="N915" s="763"/>
      <c r="O915" s="762"/>
      <c r="P915" s="762"/>
      <c r="Q915" s="762"/>
      <c r="R915" s="762"/>
      <c r="S915" s="762"/>
      <c r="T915" s="762"/>
      <c r="U915" s="762"/>
      <c r="V915" s="762"/>
      <c r="W915" s="762"/>
      <c r="X915" s="762"/>
      <c r="Y915" s="762"/>
      <c r="Z915" s="762"/>
      <c r="AA915" s="762"/>
      <c r="AB915" s="762"/>
      <c r="AC915" s="762"/>
      <c r="AD915" s="762"/>
      <c r="AE915" s="762"/>
      <c r="AF915" s="762"/>
    </row>
    <row r="916" spans="1:32" ht="12.75" customHeight="1">
      <c r="A916" s="762"/>
      <c r="B916" s="762"/>
      <c r="C916" s="763"/>
      <c r="D916" s="763"/>
      <c r="E916" s="764"/>
      <c r="F916" s="763"/>
      <c r="G916" s="762"/>
      <c r="H916" s="762"/>
      <c r="I916" s="762"/>
      <c r="J916" s="762"/>
      <c r="K916" s="763"/>
      <c r="L916" s="763"/>
      <c r="M916" s="763"/>
      <c r="N916" s="763"/>
      <c r="O916" s="762"/>
      <c r="P916" s="762"/>
      <c r="Q916" s="762"/>
      <c r="R916" s="762"/>
      <c r="S916" s="762"/>
      <c r="T916" s="762"/>
      <c r="U916" s="762"/>
      <c r="V916" s="762"/>
      <c r="W916" s="762"/>
      <c r="X916" s="762"/>
      <c r="Y916" s="762"/>
      <c r="Z916" s="762"/>
      <c r="AA916" s="762"/>
      <c r="AB916" s="762"/>
      <c r="AC916" s="762"/>
      <c r="AD916" s="762"/>
      <c r="AE916" s="762"/>
      <c r="AF916" s="762"/>
    </row>
    <row r="917" spans="1:32" ht="12.75" customHeight="1">
      <c r="A917" s="762"/>
      <c r="B917" s="762"/>
      <c r="C917" s="763"/>
      <c r="D917" s="763"/>
      <c r="E917" s="764"/>
      <c r="F917" s="763"/>
      <c r="G917" s="762"/>
      <c r="H917" s="762"/>
      <c r="I917" s="762"/>
      <c r="J917" s="762"/>
      <c r="K917" s="763"/>
      <c r="L917" s="763"/>
      <c r="M917" s="763"/>
      <c r="N917" s="763"/>
      <c r="O917" s="762"/>
      <c r="P917" s="762"/>
      <c r="Q917" s="762"/>
      <c r="R917" s="762"/>
      <c r="S917" s="762"/>
      <c r="T917" s="762"/>
      <c r="U917" s="762"/>
      <c r="V917" s="762"/>
      <c r="W917" s="762"/>
      <c r="X917" s="762"/>
      <c r="Y917" s="762"/>
      <c r="Z917" s="762"/>
      <c r="AA917" s="762"/>
      <c r="AB917" s="762"/>
      <c r="AC917" s="762"/>
      <c r="AD917" s="762"/>
      <c r="AE917" s="762"/>
      <c r="AF917" s="762"/>
    </row>
    <row r="918" spans="1:32" ht="12.75" customHeight="1">
      <c r="A918" s="762"/>
      <c r="B918" s="762"/>
      <c r="C918" s="763"/>
      <c r="D918" s="763"/>
      <c r="E918" s="764"/>
      <c r="F918" s="763"/>
      <c r="G918" s="762"/>
      <c r="H918" s="762"/>
      <c r="I918" s="762"/>
      <c r="J918" s="762"/>
      <c r="K918" s="763"/>
      <c r="L918" s="763"/>
      <c r="M918" s="763"/>
      <c r="N918" s="763"/>
      <c r="O918" s="762"/>
      <c r="P918" s="762"/>
      <c r="Q918" s="762"/>
      <c r="R918" s="762"/>
      <c r="S918" s="762"/>
      <c r="T918" s="762"/>
      <c r="U918" s="762"/>
      <c r="V918" s="762"/>
      <c r="W918" s="762"/>
      <c r="X918" s="762"/>
      <c r="Y918" s="762"/>
      <c r="Z918" s="762"/>
      <c r="AA918" s="762"/>
      <c r="AB918" s="762"/>
      <c r="AC918" s="762"/>
      <c r="AD918" s="762"/>
      <c r="AE918" s="762"/>
      <c r="AF918" s="762"/>
    </row>
    <row r="919" spans="1:32" ht="12.75" customHeight="1">
      <c r="A919" s="762"/>
      <c r="B919" s="762"/>
      <c r="C919" s="763"/>
      <c r="D919" s="763"/>
      <c r="E919" s="764"/>
      <c r="F919" s="763"/>
      <c r="G919" s="762"/>
      <c r="H919" s="762"/>
      <c r="I919" s="762"/>
      <c r="J919" s="762"/>
      <c r="K919" s="763"/>
      <c r="L919" s="763"/>
      <c r="M919" s="763"/>
      <c r="N919" s="763"/>
      <c r="O919" s="762"/>
      <c r="P919" s="762"/>
      <c r="Q919" s="762"/>
      <c r="R919" s="762"/>
      <c r="S919" s="762"/>
      <c r="T919" s="762"/>
      <c r="U919" s="762"/>
      <c r="V919" s="762"/>
      <c r="W919" s="762"/>
      <c r="X919" s="762"/>
      <c r="Y919" s="762"/>
      <c r="Z919" s="762"/>
      <c r="AA919" s="762"/>
      <c r="AB919" s="762"/>
      <c r="AC919" s="762"/>
      <c r="AD919" s="762"/>
      <c r="AE919" s="762"/>
      <c r="AF919" s="762"/>
    </row>
    <row r="920" spans="1:32" ht="12.75" customHeight="1">
      <c r="A920" s="762"/>
      <c r="B920" s="762"/>
      <c r="C920" s="763"/>
      <c r="D920" s="763"/>
      <c r="E920" s="764"/>
      <c r="F920" s="763"/>
      <c r="G920" s="762"/>
      <c r="H920" s="762"/>
      <c r="I920" s="762"/>
      <c r="J920" s="762"/>
      <c r="K920" s="763"/>
      <c r="L920" s="763"/>
      <c r="M920" s="763"/>
      <c r="N920" s="763"/>
      <c r="O920" s="762"/>
      <c r="P920" s="762"/>
      <c r="Q920" s="762"/>
      <c r="R920" s="762"/>
      <c r="S920" s="762"/>
      <c r="T920" s="762"/>
      <c r="U920" s="762"/>
      <c r="V920" s="762"/>
      <c r="W920" s="762"/>
      <c r="X920" s="762"/>
      <c r="Y920" s="762"/>
      <c r="Z920" s="762"/>
      <c r="AA920" s="762"/>
      <c r="AB920" s="762"/>
      <c r="AC920" s="762"/>
      <c r="AD920" s="762"/>
      <c r="AE920" s="762"/>
      <c r="AF920" s="762"/>
    </row>
    <row r="921" spans="1:32" ht="12.75" customHeight="1">
      <c r="A921" s="762"/>
      <c r="B921" s="762"/>
      <c r="C921" s="763"/>
      <c r="D921" s="763"/>
      <c r="E921" s="764"/>
      <c r="F921" s="763"/>
      <c r="G921" s="762"/>
      <c r="H921" s="762"/>
      <c r="I921" s="762"/>
      <c r="J921" s="762"/>
      <c r="K921" s="763"/>
      <c r="L921" s="763"/>
      <c r="M921" s="763"/>
      <c r="N921" s="763"/>
      <c r="O921" s="762"/>
      <c r="P921" s="762"/>
      <c r="Q921" s="762"/>
      <c r="R921" s="762"/>
      <c r="S921" s="762"/>
      <c r="T921" s="762"/>
      <c r="U921" s="762"/>
      <c r="V921" s="762"/>
      <c r="W921" s="762"/>
      <c r="X921" s="762"/>
      <c r="Y921" s="762"/>
      <c r="Z921" s="762"/>
      <c r="AA921" s="762"/>
      <c r="AB921" s="762"/>
      <c r="AC921" s="762"/>
      <c r="AD921" s="762"/>
      <c r="AE921" s="762"/>
      <c r="AF921" s="762"/>
    </row>
    <row r="922" spans="1:32" ht="12.75" customHeight="1">
      <c r="A922" s="762"/>
      <c r="B922" s="762"/>
      <c r="C922" s="763"/>
      <c r="D922" s="763"/>
      <c r="E922" s="764"/>
      <c r="F922" s="763"/>
      <c r="G922" s="762"/>
      <c r="H922" s="762"/>
      <c r="I922" s="762"/>
      <c r="J922" s="762"/>
      <c r="K922" s="763"/>
      <c r="L922" s="763"/>
      <c r="M922" s="763"/>
      <c r="N922" s="763"/>
      <c r="O922" s="762"/>
      <c r="P922" s="762"/>
      <c r="Q922" s="762"/>
      <c r="R922" s="762"/>
      <c r="S922" s="762"/>
      <c r="T922" s="762"/>
      <c r="U922" s="762"/>
      <c r="V922" s="762"/>
      <c r="W922" s="762"/>
      <c r="X922" s="762"/>
      <c r="Y922" s="762"/>
      <c r="Z922" s="762"/>
      <c r="AA922" s="762"/>
      <c r="AB922" s="762"/>
      <c r="AC922" s="762"/>
      <c r="AD922" s="762"/>
      <c r="AE922" s="762"/>
      <c r="AF922" s="762"/>
    </row>
    <row r="923" spans="1:32" ht="12.75" customHeight="1">
      <c r="A923" s="762"/>
      <c r="B923" s="762"/>
      <c r="C923" s="763"/>
      <c r="D923" s="763"/>
      <c r="E923" s="764"/>
      <c r="F923" s="763"/>
      <c r="G923" s="762"/>
      <c r="H923" s="762"/>
      <c r="I923" s="762"/>
      <c r="J923" s="762"/>
      <c r="K923" s="763"/>
      <c r="L923" s="763"/>
      <c r="M923" s="763"/>
      <c r="N923" s="763"/>
      <c r="O923" s="762"/>
      <c r="P923" s="762"/>
      <c r="Q923" s="762"/>
      <c r="R923" s="762"/>
      <c r="S923" s="762"/>
      <c r="T923" s="762"/>
      <c r="U923" s="762"/>
      <c r="V923" s="762"/>
      <c r="W923" s="762"/>
      <c r="X923" s="762"/>
      <c r="Y923" s="762"/>
      <c r="Z923" s="762"/>
      <c r="AA923" s="762"/>
      <c r="AB923" s="762"/>
      <c r="AC923" s="762"/>
      <c r="AD923" s="762"/>
      <c r="AE923" s="762"/>
      <c r="AF923" s="762"/>
    </row>
    <row r="924" spans="1:32" ht="12.75" customHeight="1">
      <c r="A924" s="762"/>
      <c r="B924" s="762"/>
      <c r="C924" s="763"/>
      <c r="D924" s="763"/>
      <c r="E924" s="764"/>
      <c r="F924" s="763"/>
      <c r="G924" s="762"/>
      <c r="H924" s="762"/>
      <c r="I924" s="762"/>
      <c r="J924" s="762"/>
      <c r="K924" s="763"/>
      <c r="L924" s="763"/>
      <c r="M924" s="763"/>
      <c r="N924" s="763"/>
      <c r="O924" s="762"/>
      <c r="P924" s="762"/>
      <c r="Q924" s="762"/>
      <c r="R924" s="762"/>
      <c r="S924" s="762"/>
      <c r="T924" s="762"/>
      <c r="U924" s="762"/>
      <c r="V924" s="762"/>
      <c r="W924" s="762"/>
      <c r="X924" s="762"/>
      <c r="Y924" s="762"/>
      <c r="Z924" s="762"/>
      <c r="AA924" s="762"/>
      <c r="AB924" s="762"/>
      <c r="AC924" s="762"/>
      <c r="AD924" s="762"/>
      <c r="AE924" s="762"/>
      <c r="AF924" s="762"/>
    </row>
    <row r="925" spans="1:32" ht="12.75" customHeight="1">
      <c r="A925" s="762"/>
      <c r="B925" s="762"/>
      <c r="C925" s="763"/>
      <c r="D925" s="763"/>
      <c r="E925" s="764"/>
      <c r="F925" s="763"/>
      <c r="G925" s="762"/>
      <c r="H925" s="762"/>
      <c r="I925" s="762"/>
      <c r="J925" s="762"/>
      <c r="K925" s="763"/>
      <c r="L925" s="763"/>
      <c r="M925" s="763"/>
      <c r="N925" s="763"/>
      <c r="O925" s="762"/>
      <c r="P925" s="762"/>
      <c r="Q925" s="762"/>
      <c r="R925" s="762"/>
      <c r="S925" s="762"/>
      <c r="T925" s="762"/>
      <c r="U925" s="762"/>
      <c r="V925" s="762"/>
      <c r="W925" s="762"/>
      <c r="X925" s="762"/>
      <c r="Y925" s="762"/>
      <c r="Z925" s="762"/>
      <c r="AA925" s="762"/>
      <c r="AB925" s="762"/>
      <c r="AC925" s="762"/>
      <c r="AD925" s="762"/>
      <c r="AE925" s="762"/>
      <c r="AF925" s="762"/>
    </row>
    <row r="926" spans="1:32" ht="12.75" customHeight="1">
      <c r="A926" s="762"/>
      <c r="B926" s="762"/>
      <c r="C926" s="763"/>
      <c r="D926" s="763"/>
      <c r="E926" s="764"/>
      <c r="F926" s="763"/>
      <c r="G926" s="762"/>
      <c r="H926" s="762"/>
      <c r="I926" s="762"/>
      <c r="J926" s="762"/>
      <c r="K926" s="763"/>
      <c r="L926" s="763"/>
      <c r="M926" s="763"/>
      <c r="N926" s="763"/>
      <c r="O926" s="762"/>
      <c r="P926" s="762"/>
      <c r="Q926" s="762"/>
      <c r="R926" s="762"/>
      <c r="S926" s="762"/>
      <c r="T926" s="762"/>
      <c r="U926" s="762"/>
      <c r="V926" s="762"/>
      <c r="W926" s="762"/>
      <c r="X926" s="762"/>
      <c r="Y926" s="762"/>
      <c r="Z926" s="762"/>
      <c r="AA926" s="762"/>
      <c r="AB926" s="762"/>
      <c r="AC926" s="762"/>
      <c r="AD926" s="762"/>
      <c r="AE926" s="762"/>
      <c r="AF926" s="762"/>
    </row>
    <row r="927" spans="1:32" ht="12.75" customHeight="1">
      <c r="A927" s="762"/>
      <c r="B927" s="762"/>
      <c r="C927" s="763"/>
      <c r="D927" s="763"/>
      <c r="E927" s="764"/>
      <c r="F927" s="763"/>
      <c r="G927" s="762"/>
      <c r="H927" s="762"/>
      <c r="I927" s="762"/>
      <c r="J927" s="762"/>
      <c r="K927" s="763"/>
      <c r="L927" s="763"/>
      <c r="M927" s="763"/>
      <c r="N927" s="763"/>
      <c r="O927" s="762"/>
      <c r="P927" s="762"/>
      <c r="Q927" s="762"/>
      <c r="R927" s="762"/>
      <c r="S927" s="762"/>
      <c r="T927" s="762"/>
      <c r="U927" s="762"/>
      <c r="V927" s="762"/>
      <c r="W927" s="762"/>
      <c r="X927" s="762"/>
      <c r="Y927" s="762"/>
      <c r="Z927" s="762"/>
      <c r="AA927" s="762"/>
      <c r="AB927" s="762"/>
      <c r="AC927" s="762"/>
      <c r="AD927" s="762"/>
      <c r="AE927" s="762"/>
      <c r="AF927" s="762"/>
    </row>
    <row r="928" spans="1:32" ht="12.75" customHeight="1">
      <c r="A928" s="762"/>
      <c r="B928" s="762"/>
      <c r="C928" s="763"/>
      <c r="D928" s="763"/>
      <c r="E928" s="764"/>
      <c r="F928" s="763"/>
      <c r="G928" s="762"/>
      <c r="H928" s="762"/>
      <c r="I928" s="762"/>
      <c r="J928" s="762"/>
      <c r="K928" s="763"/>
      <c r="L928" s="763"/>
      <c r="M928" s="763"/>
      <c r="N928" s="763"/>
      <c r="O928" s="762"/>
      <c r="P928" s="762"/>
      <c r="Q928" s="762"/>
      <c r="R928" s="762"/>
      <c r="S928" s="762"/>
      <c r="T928" s="762"/>
      <c r="U928" s="762"/>
      <c r="V928" s="762"/>
      <c r="W928" s="762"/>
      <c r="X928" s="762"/>
      <c r="Y928" s="762"/>
      <c r="Z928" s="762"/>
      <c r="AA928" s="762"/>
      <c r="AB928" s="762"/>
      <c r="AC928" s="762"/>
      <c r="AD928" s="762"/>
      <c r="AE928" s="762"/>
      <c r="AF928" s="762"/>
    </row>
    <row r="929" spans="1:32" ht="12.75" customHeight="1">
      <c r="A929" s="762"/>
      <c r="B929" s="762"/>
      <c r="C929" s="763"/>
      <c r="D929" s="763"/>
      <c r="E929" s="764"/>
      <c r="F929" s="763"/>
      <c r="G929" s="762"/>
      <c r="H929" s="762"/>
      <c r="I929" s="762"/>
      <c r="J929" s="762"/>
      <c r="K929" s="763"/>
      <c r="L929" s="763"/>
      <c r="M929" s="763"/>
      <c r="N929" s="763"/>
      <c r="O929" s="762"/>
      <c r="P929" s="762"/>
      <c r="Q929" s="762"/>
      <c r="R929" s="762"/>
      <c r="S929" s="762"/>
      <c r="T929" s="762"/>
      <c r="U929" s="762"/>
      <c r="V929" s="762"/>
      <c r="W929" s="762"/>
      <c r="X929" s="762"/>
      <c r="Y929" s="762"/>
      <c r="Z929" s="762"/>
      <c r="AA929" s="762"/>
      <c r="AB929" s="762"/>
      <c r="AC929" s="762"/>
      <c r="AD929" s="762"/>
      <c r="AE929" s="762"/>
      <c r="AF929" s="762"/>
    </row>
    <row r="930" spans="1:32" ht="12.75" customHeight="1">
      <c r="A930" s="762"/>
      <c r="B930" s="762"/>
      <c r="C930" s="763"/>
      <c r="D930" s="763"/>
      <c r="E930" s="764"/>
      <c r="F930" s="763"/>
      <c r="G930" s="762"/>
      <c r="H930" s="762"/>
      <c r="I930" s="762"/>
      <c r="J930" s="762"/>
      <c r="K930" s="763"/>
      <c r="L930" s="763"/>
      <c r="M930" s="763"/>
      <c r="N930" s="763"/>
      <c r="O930" s="762"/>
      <c r="P930" s="762"/>
      <c r="Q930" s="762"/>
      <c r="R930" s="762"/>
      <c r="S930" s="762"/>
      <c r="T930" s="762"/>
      <c r="U930" s="762"/>
      <c r="V930" s="762"/>
      <c r="W930" s="762"/>
      <c r="X930" s="762"/>
      <c r="Y930" s="762"/>
      <c r="Z930" s="762"/>
      <c r="AA930" s="762"/>
      <c r="AB930" s="762"/>
      <c r="AC930" s="762"/>
      <c r="AD930" s="762"/>
      <c r="AE930" s="762"/>
      <c r="AF930" s="762"/>
    </row>
    <row r="931" spans="1:32" ht="12.75" customHeight="1">
      <c r="A931" s="762"/>
      <c r="B931" s="762"/>
      <c r="C931" s="763"/>
      <c r="D931" s="763"/>
      <c r="E931" s="764"/>
      <c r="F931" s="763"/>
      <c r="G931" s="762"/>
      <c r="H931" s="762"/>
      <c r="I931" s="762"/>
      <c r="J931" s="762"/>
      <c r="K931" s="763"/>
      <c r="L931" s="763"/>
      <c r="M931" s="763"/>
      <c r="N931" s="763"/>
      <c r="O931" s="762"/>
      <c r="P931" s="762"/>
      <c r="Q931" s="762"/>
      <c r="R931" s="762"/>
      <c r="S931" s="762"/>
      <c r="T931" s="762"/>
      <c r="U931" s="762"/>
      <c r="V931" s="762"/>
      <c r="W931" s="762"/>
      <c r="X931" s="762"/>
      <c r="Y931" s="762"/>
      <c r="Z931" s="762"/>
      <c r="AA931" s="762"/>
      <c r="AB931" s="762"/>
      <c r="AC931" s="762"/>
      <c r="AD931" s="762"/>
      <c r="AE931" s="762"/>
      <c r="AF931" s="762"/>
    </row>
    <row r="932" spans="1:32" ht="12.75" customHeight="1">
      <c r="A932" s="762"/>
      <c r="B932" s="762"/>
      <c r="C932" s="763"/>
      <c r="D932" s="763"/>
      <c r="E932" s="764"/>
      <c r="F932" s="763"/>
      <c r="G932" s="762"/>
      <c r="H932" s="762"/>
      <c r="I932" s="762"/>
      <c r="J932" s="762"/>
      <c r="K932" s="763"/>
      <c r="L932" s="763"/>
      <c r="M932" s="763"/>
      <c r="N932" s="763"/>
      <c r="O932" s="762"/>
      <c r="P932" s="762"/>
      <c r="Q932" s="762"/>
      <c r="R932" s="762"/>
      <c r="S932" s="762"/>
      <c r="T932" s="762"/>
      <c r="U932" s="762"/>
      <c r="V932" s="762"/>
      <c r="W932" s="762"/>
      <c r="X932" s="762"/>
      <c r="Y932" s="762"/>
      <c r="Z932" s="762"/>
      <c r="AA932" s="762"/>
      <c r="AB932" s="762"/>
      <c r="AC932" s="762"/>
      <c r="AD932" s="762"/>
      <c r="AE932" s="762"/>
      <c r="AF932" s="762"/>
    </row>
    <row r="933" spans="1:32" ht="12.75" customHeight="1">
      <c r="A933" s="762"/>
      <c r="B933" s="762"/>
      <c r="C933" s="763"/>
      <c r="D933" s="763"/>
      <c r="E933" s="764"/>
      <c r="F933" s="763"/>
      <c r="G933" s="762"/>
      <c r="H933" s="762"/>
      <c r="I933" s="762"/>
      <c r="J933" s="762"/>
      <c r="K933" s="763"/>
      <c r="L933" s="763"/>
      <c r="M933" s="763"/>
      <c r="N933" s="763"/>
      <c r="O933" s="762"/>
      <c r="P933" s="762"/>
      <c r="Q933" s="762"/>
      <c r="R933" s="762"/>
      <c r="S933" s="762"/>
      <c r="T933" s="762"/>
      <c r="U933" s="762"/>
      <c r="V933" s="762"/>
      <c r="W933" s="762"/>
      <c r="X933" s="762"/>
      <c r="Y933" s="762"/>
      <c r="Z933" s="762"/>
      <c r="AA933" s="762"/>
      <c r="AB933" s="762"/>
      <c r="AC933" s="762"/>
      <c r="AD933" s="762"/>
      <c r="AE933" s="762"/>
      <c r="AF933" s="762"/>
    </row>
    <row r="934" spans="1:32" ht="12.75" customHeight="1">
      <c r="A934" s="762"/>
      <c r="B934" s="762"/>
      <c r="C934" s="763"/>
      <c r="D934" s="763"/>
      <c r="E934" s="764"/>
      <c r="F934" s="763"/>
      <c r="G934" s="762"/>
      <c r="H934" s="762"/>
      <c r="I934" s="762"/>
      <c r="J934" s="762"/>
      <c r="K934" s="763"/>
      <c r="L934" s="763"/>
      <c r="M934" s="763"/>
      <c r="N934" s="763"/>
      <c r="O934" s="762"/>
      <c r="P934" s="762"/>
      <c r="Q934" s="762"/>
      <c r="R934" s="762"/>
      <c r="S934" s="762"/>
      <c r="T934" s="762"/>
      <c r="U934" s="762"/>
      <c r="V934" s="762"/>
      <c r="W934" s="762"/>
      <c r="X934" s="762"/>
      <c r="Y934" s="762"/>
      <c r="Z934" s="762"/>
      <c r="AA934" s="762"/>
      <c r="AB934" s="762"/>
      <c r="AC934" s="762"/>
      <c r="AD934" s="762"/>
      <c r="AE934" s="762"/>
      <c r="AF934" s="762"/>
    </row>
    <row r="935" spans="1:32" ht="12.75" customHeight="1">
      <c r="A935" s="762"/>
      <c r="B935" s="762"/>
      <c r="C935" s="763"/>
      <c r="D935" s="763"/>
      <c r="E935" s="764"/>
      <c r="F935" s="763"/>
      <c r="G935" s="762"/>
      <c r="H935" s="762"/>
      <c r="I935" s="762"/>
      <c r="J935" s="762"/>
      <c r="K935" s="763"/>
      <c r="L935" s="763"/>
      <c r="M935" s="763"/>
      <c r="N935" s="763"/>
      <c r="O935" s="762"/>
      <c r="P935" s="762"/>
      <c r="Q935" s="762"/>
      <c r="R935" s="762"/>
      <c r="S935" s="762"/>
      <c r="T935" s="762"/>
      <c r="U935" s="762"/>
      <c r="V935" s="762"/>
      <c r="W935" s="762"/>
      <c r="X935" s="762"/>
      <c r="Y935" s="762"/>
      <c r="Z935" s="762"/>
      <c r="AA935" s="762"/>
      <c r="AB935" s="762"/>
      <c r="AC935" s="762"/>
      <c r="AD935" s="762"/>
      <c r="AE935" s="762"/>
      <c r="AF935" s="762"/>
    </row>
    <row r="936" spans="1:32" ht="12.75" customHeight="1">
      <c r="A936" s="762"/>
      <c r="B936" s="762"/>
      <c r="C936" s="763"/>
      <c r="D936" s="763"/>
      <c r="E936" s="764"/>
      <c r="F936" s="763"/>
      <c r="G936" s="762"/>
      <c r="H936" s="762"/>
      <c r="I936" s="762"/>
      <c r="J936" s="762"/>
      <c r="K936" s="763"/>
      <c r="L936" s="763"/>
      <c r="M936" s="763"/>
      <c r="N936" s="763"/>
      <c r="O936" s="762"/>
      <c r="P936" s="762"/>
      <c r="Q936" s="762"/>
      <c r="R936" s="762"/>
      <c r="S936" s="762"/>
      <c r="T936" s="762"/>
      <c r="U936" s="762"/>
      <c r="V936" s="762"/>
      <c r="W936" s="762"/>
      <c r="X936" s="762"/>
      <c r="Y936" s="762"/>
      <c r="Z936" s="762"/>
      <c r="AA936" s="762"/>
      <c r="AB936" s="762"/>
      <c r="AC936" s="762"/>
      <c r="AD936" s="762"/>
      <c r="AE936" s="762"/>
      <c r="AF936" s="762"/>
    </row>
    <row r="937" spans="1:32" ht="12.75" customHeight="1">
      <c r="A937" s="762"/>
      <c r="B937" s="762"/>
      <c r="C937" s="763"/>
      <c r="D937" s="763"/>
      <c r="E937" s="764"/>
      <c r="F937" s="763"/>
      <c r="G937" s="762"/>
      <c r="H937" s="762"/>
      <c r="I937" s="762"/>
      <c r="J937" s="762"/>
      <c r="K937" s="763"/>
      <c r="L937" s="763"/>
      <c r="M937" s="763"/>
      <c r="N937" s="763"/>
      <c r="O937" s="762"/>
      <c r="P937" s="762"/>
      <c r="Q937" s="762"/>
      <c r="R937" s="762"/>
      <c r="S937" s="762"/>
      <c r="T937" s="762"/>
      <c r="U937" s="762"/>
      <c r="V937" s="762"/>
      <c r="W937" s="762"/>
      <c r="X937" s="762"/>
      <c r="Y937" s="762"/>
      <c r="Z937" s="762"/>
      <c r="AA937" s="762"/>
      <c r="AB937" s="762"/>
      <c r="AC937" s="762"/>
      <c r="AD937" s="762"/>
      <c r="AE937" s="762"/>
      <c r="AF937" s="762"/>
    </row>
    <row r="938" spans="1:32" ht="12.75" customHeight="1">
      <c r="A938" s="762"/>
      <c r="B938" s="762"/>
      <c r="C938" s="763"/>
      <c r="D938" s="763"/>
      <c r="E938" s="764"/>
      <c r="F938" s="763"/>
      <c r="G938" s="762"/>
      <c r="H938" s="762"/>
      <c r="I938" s="762"/>
      <c r="J938" s="762"/>
      <c r="K938" s="763"/>
      <c r="L938" s="763"/>
      <c r="M938" s="763"/>
      <c r="N938" s="763"/>
      <c r="O938" s="762"/>
      <c r="P938" s="762"/>
      <c r="Q938" s="762"/>
      <c r="R938" s="762"/>
      <c r="S938" s="762"/>
      <c r="T938" s="762"/>
      <c r="U938" s="762"/>
      <c r="V938" s="762"/>
      <c r="W938" s="762"/>
      <c r="X938" s="762"/>
      <c r="Y938" s="762"/>
      <c r="Z938" s="762"/>
      <c r="AA938" s="762"/>
      <c r="AB938" s="762"/>
      <c r="AC938" s="762"/>
      <c r="AD938" s="762"/>
      <c r="AE938" s="762"/>
      <c r="AF938" s="762"/>
    </row>
    <row r="939" spans="1:32" ht="12.75" customHeight="1">
      <c r="A939" s="762"/>
      <c r="B939" s="762"/>
      <c r="C939" s="763"/>
      <c r="D939" s="763"/>
      <c r="E939" s="764"/>
      <c r="F939" s="763"/>
      <c r="G939" s="762"/>
      <c r="H939" s="762"/>
      <c r="I939" s="762"/>
      <c r="J939" s="762"/>
      <c r="K939" s="763"/>
      <c r="L939" s="763"/>
      <c r="M939" s="763"/>
      <c r="N939" s="763"/>
      <c r="O939" s="762"/>
      <c r="P939" s="762"/>
      <c r="Q939" s="762"/>
      <c r="R939" s="762"/>
      <c r="S939" s="762"/>
      <c r="T939" s="762"/>
      <c r="U939" s="762"/>
      <c r="V939" s="762"/>
      <c r="W939" s="762"/>
      <c r="X939" s="762"/>
      <c r="Y939" s="762"/>
      <c r="Z939" s="762"/>
      <c r="AA939" s="762"/>
      <c r="AB939" s="762"/>
      <c r="AC939" s="762"/>
      <c r="AD939" s="762"/>
      <c r="AE939" s="762"/>
      <c r="AF939" s="762"/>
    </row>
    <row r="940" spans="1:32" ht="12.75" customHeight="1">
      <c r="A940" s="762"/>
      <c r="B940" s="762"/>
      <c r="C940" s="763"/>
      <c r="D940" s="763"/>
      <c r="E940" s="764"/>
      <c r="F940" s="763"/>
      <c r="G940" s="762"/>
      <c r="H940" s="762"/>
      <c r="I940" s="762"/>
      <c r="J940" s="762"/>
      <c r="K940" s="763"/>
      <c r="L940" s="763"/>
      <c r="M940" s="763"/>
      <c r="N940" s="763"/>
      <c r="O940" s="762"/>
      <c r="P940" s="762"/>
      <c r="Q940" s="762"/>
      <c r="R940" s="762"/>
      <c r="S940" s="762"/>
      <c r="T940" s="762"/>
      <c r="U940" s="762"/>
      <c r="V940" s="762"/>
      <c r="W940" s="762"/>
      <c r="X940" s="762"/>
      <c r="Y940" s="762"/>
      <c r="Z940" s="762"/>
      <c r="AA940" s="762"/>
      <c r="AB940" s="762"/>
      <c r="AC940" s="762"/>
      <c r="AD940" s="762"/>
      <c r="AE940" s="762"/>
      <c r="AF940" s="762"/>
    </row>
    <row r="941" spans="1:32" ht="12.75" customHeight="1">
      <c r="A941" s="762"/>
      <c r="B941" s="762"/>
      <c r="C941" s="763"/>
      <c r="D941" s="763"/>
      <c r="E941" s="764"/>
      <c r="F941" s="763"/>
      <c r="G941" s="762"/>
      <c r="H941" s="762"/>
      <c r="I941" s="762"/>
      <c r="J941" s="762"/>
      <c r="K941" s="763"/>
      <c r="L941" s="763"/>
      <c r="M941" s="763"/>
      <c r="N941" s="763"/>
      <c r="O941" s="762"/>
      <c r="P941" s="762"/>
      <c r="Q941" s="762"/>
      <c r="R941" s="762"/>
      <c r="S941" s="762"/>
      <c r="T941" s="762"/>
      <c r="U941" s="762"/>
      <c r="V941" s="762"/>
      <c r="W941" s="762"/>
      <c r="X941" s="762"/>
      <c r="Y941" s="762"/>
      <c r="Z941" s="762"/>
      <c r="AA941" s="762"/>
      <c r="AB941" s="762"/>
      <c r="AC941" s="762"/>
      <c r="AD941" s="762"/>
      <c r="AE941" s="762"/>
      <c r="AF941" s="762"/>
    </row>
    <row r="942" spans="1:32" ht="12.75" customHeight="1">
      <c r="A942" s="762"/>
      <c r="B942" s="762"/>
      <c r="C942" s="763"/>
      <c r="D942" s="763"/>
      <c r="E942" s="764"/>
      <c r="F942" s="763"/>
      <c r="G942" s="762"/>
      <c r="H942" s="762"/>
      <c r="I942" s="762"/>
      <c r="J942" s="762"/>
      <c r="K942" s="763"/>
      <c r="L942" s="763"/>
      <c r="M942" s="763"/>
      <c r="N942" s="763"/>
      <c r="O942" s="762"/>
      <c r="P942" s="762"/>
      <c r="Q942" s="762"/>
      <c r="R942" s="762"/>
      <c r="S942" s="762"/>
      <c r="T942" s="762"/>
      <c r="U942" s="762"/>
      <c r="V942" s="762"/>
      <c r="W942" s="762"/>
      <c r="X942" s="762"/>
      <c r="Y942" s="762"/>
      <c r="Z942" s="762"/>
      <c r="AA942" s="762"/>
      <c r="AB942" s="762"/>
      <c r="AC942" s="762"/>
      <c r="AD942" s="762"/>
      <c r="AE942" s="762"/>
      <c r="AF942" s="762"/>
    </row>
    <row r="943" spans="1:32" ht="12.75" customHeight="1">
      <c r="A943" s="762"/>
      <c r="B943" s="762"/>
      <c r="C943" s="763"/>
      <c r="D943" s="763"/>
      <c r="E943" s="764"/>
      <c r="F943" s="763"/>
      <c r="G943" s="762"/>
      <c r="H943" s="762"/>
      <c r="I943" s="762"/>
      <c r="J943" s="762"/>
      <c r="K943" s="763"/>
      <c r="L943" s="763"/>
      <c r="M943" s="763"/>
      <c r="N943" s="763"/>
      <c r="O943" s="762"/>
      <c r="P943" s="762"/>
      <c r="Q943" s="762"/>
      <c r="R943" s="762"/>
      <c r="S943" s="762"/>
      <c r="T943" s="762"/>
      <c r="U943" s="762"/>
      <c r="V943" s="762"/>
      <c r="W943" s="762"/>
      <c r="X943" s="762"/>
      <c r="Y943" s="762"/>
      <c r="Z943" s="762"/>
      <c r="AA943" s="762"/>
      <c r="AB943" s="762"/>
      <c r="AC943" s="762"/>
      <c r="AD943" s="762"/>
      <c r="AE943" s="762"/>
      <c r="AF943" s="762"/>
    </row>
    <row r="944" spans="1:32" ht="12.75" customHeight="1">
      <c r="A944" s="762"/>
      <c r="B944" s="762"/>
      <c r="C944" s="763"/>
      <c r="D944" s="763"/>
      <c r="E944" s="764"/>
      <c r="F944" s="763"/>
      <c r="G944" s="762"/>
      <c r="H944" s="762"/>
      <c r="I944" s="762"/>
      <c r="J944" s="762"/>
      <c r="K944" s="763"/>
      <c r="L944" s="763"/>
      <c r="M944" s="763"/>
      <c r="N944" s="763"/>
      <c r="O944" s="762"/>
      <c r="P944" s="762"/>
      <c r="Q944" s="762"/>
      <c r="R944" s="762"/>
      <c r="S944" s="762"/>
      <c r="T944" s="762"/>
      <c r="U944" s="762"/>
      <c r="V944" s="762"/>
      <c r="W944" s="762"/>
      <c r="X944" s="762"/>
      <c r="Y944" s="762"/>
      <c r="Z944" s="762"/>
      <c r="AA944" s="762"/>
      <c r="AB944" s="762"/>
      <c r="AC944" s="762"/>
      <c r="AD944" s="762"/>
      <c r="AE944" s="762"/>
      <c r="AF944" s="762"/>
    </row>
    <row r="945" spans="1:32" ht="12.75" customHeight="1">
      <c r="A945" s="762"/>
      <c r="B945" s="762"/>
      <c r="C945" s="763"/>
      <c r="D945" s="763"/>
      <c r="E945" s="764"/>
      <c r="F945" s="763"/>
      <c r="G945" s="762"/>
      <c r="H945" s="762"/>
      <c r="I945" s="762"/>
      <c r="J945" s="762"/>
      <c r="K945" s="763"/>
      <c r="L945" s="763"/>
      <c r="M945" s="763"/>
      <c r="N945" s="763"/>
      <c r="O945" s="762"/>
      <c r="P945" s="762"/>
      <c r="Q945" s="762"/>
      <c r="R945" s="762"/>
      <c r="S945" s="762"/>
      <c r="T945" s="762"/>
      <c r="U945" s="762"/>
      <c r="V945" s="762"/>
      <c r="W945" s="762"/>
      <c r="X945" s="762"/>
      <c r="Y945" s="762"/>
      <c r="Z945" s="762"/>
      <c r="AA945" s="762"/>
      <c r="AB945" s="762"/>
      <c r="AC945" s="762"/>
      <c r="AD945" s="762"/>
      <c r="AE945" s="762"/>
      <c r="AF945" s="762"/>
    </row>
    <row r="946" spans="1:32" ht="12.75" customHeight="1">
      <c r="A946" s="762"/>
      <c r="B946" s="762"/>
      <c r="C946" s="763"/>
      <c r="D946" s="763"/>
      <c r="E946" s="764"/>
      <c r="F946" s="763"/>
      <c r="G946" s="762"/>
      <c r="H946" s="762"/>
      <c r="I946" s="762"/>
      <c r="J946" s="762"/>
      <c r="K946" s="763"/>
      <c r="L946" s="763"/>
      <c r="M946" s="763"/>
      <c r="N946" s="763"/>
      <c r="O946" s="762"/>
      <c r="P946" s="762"/>
      <c r="Q946" s="762"/>
      <c r="R946" s="762"/>
      <c r="S946" s="762"/>
      <c r="T946" s="762"/>
      <c r="U946" s="762"/>
      <c r="V946" s="762"/>
      <c r="W946" s="762"/>
      <c r="X946" s="762"/>
      <c r="Y946" s="762"/>
      <c r="Z946" s="762"/>
      <c r="AA946" s="762"/>
      <c r="AB946" s="762"/>
      <c r="AC946" s="762"/>
      <c r="AD946" s="762"/>
      <c r="AE946" s="762"/>
      <c r="AF946" s="762"/>
    </row>
    <row r="947" spans="1:32" ht="12.75" customHeight="1">
      <c r="A947" s="762"/>
      <c r="B947" s="762"/>
      <c r="C947" s="763"/>
      <c r="D947" s="763"/>
      <c r="E947" s="764"/>
      <c r="F947" s="763"/>
      <c r="G947" s="762"/>
      <c r="H947" s="762"/>
      <c r="I947" s="762"/>
      <c r="J947" s="762"/>
      <c r="K947" s="763"/>
      <c r="L947" s="763"/>
      <c r="M947" s="763"/>
      <c r="N947" s="763"/>
      <c r="O947" s="762"/>
      <c r="P947" s="762"/>
      <c r="Q947" s="762"/>
      <c r="R947" s="762"/>
      <c r="S947" s="762"/>
      <c r="T947" s="762"/>
      <c r="U947" s="762"/>
      <c r="V947" s="762"/>
      <c r="W947" s="762"/>
      <c r="X947" s="762"/>
      <c r="Y947" s="762"/>
      <c r="Z947" s="762"/>
      <c r="AA947" s="762"/>
      <c r="AB947" s="762"/>
      <c r="AC947" s="762"/>
      <c r="AD947" s="762"/>
      <c r="AE947" s="762"/>
      <c r="AF947" s="762"/>
    </row>
    <row r="948" spans="1:32" ht="12.75" customHeight="1">
      <c r="A948" s="762"/>
      <c r="B948" s="762"/>
      <c r="C948" s="763"/>
      <c r="D948" s="763"/>
      <c r="E948" s="764"/>
      <c r="F948" s="763"/>
      <c r="G948" s="762"/>
      <c r="H948" s="762"/>
      <c r="I948" s="762"/>
      <c r="J948" s="762"/>
      <c r="K948" s="763"/>
      <c r="L948" s="763"/>
      <c r="M948" s="763"/>
      <c r="N948" s="763"/>
      <c r="O948" s="762"/>
      <c r="P948" s="762"/>
      <c r="Q948" s="762"/>
      <c r="R948" s="762"/>
      <c r="S948" s="762"/>
      <c r="T948" s="762"/>
      <c r="U948" s="762"/>
      <c r="V948" s="762"/>
      <c r="W948" s="762"/>
      <c r="X948" s="762"/>
      <c r="Y948" s="762"/>
      <c r="Z948" s="762"/>
      <c r="AA948" s="762"/>
      <c r="AB948" s="762"/>
      <c r="AC948" s="762"/>
      <c r="AD948" s="762"/>
      <c r="AE948" s="762"/>
      <c r="AF948" s="762"/>
    </row>
    <row r="949" spans="1:32" ht="12.75" customHeight="1">
      <c r="A949" s="762"/>
      <c r="B949" s="762"/>
      <c r="C949" s="763"/>
      <c r="D949" s="763"/>
      <c r="E949" s="764"/>
      <c r="F949" s="763"/>
      <c r="G949" s="762"/>
      <c r="H949" s="762"/>
      <c r="I949" s="762"/>
      <c r="J949" s="762"/>
      <c r="K949" s="763"/>
      <c r="L949" s="763"/>
      <c r="M949" s="763"/>
      <c r="N949" s="763"/>
      <c r="O949" s="762"/>
      <c r="P949" s="762"/>
      <c r="Q949" s="762"/>
      <c r="R949" s="762"/>
      <c r="S949" s="762"/>
      <c r="T949" s="762"/>
      <c r="U949" s="762"/>
      <c r="V949" s="762"/>
      <c r="W949" s="762"/>
      <c r="X949" s="762"/>
      <c r="Y949" s="762"/>
      <c r="Z949" s="762"/>
      <c r="AA949" s="762"/>
      <c r="AB949" s="762"/>
      <c r="AC949" s="762"/>
      <c r="AD949" s="762"/>
      <c r="AE949" s="762"/>
      <c r="AF949" s="762"/>
    </row>
    <row r="950" spans="1:32" ht="12.75" customHeight="1">
      <c r="A950" s="762"/>
      <c r="B950" s="762"/>
      <c r="C950" s="763"/>
      <c r="D950" s="763"/>
      <c r="E950" s="764"/>
      <c r="F950" s="763"/>
      <c r="G950" s="762"/>
      <c r="H950" s="762"/>
      <c r="I950" s="762"/>
      <c r="J950" s="762"/>
      <c r="K950" s="763"/>
      <c r="L950" s="763"/>
      <c r="M950" s="763"/>
      <c r="N950" s="763"/>
      <c r="O950" s="762"/>
      <c r="P950" s="762"/>
      <c r="Q950" s="762"/>
      <c r="R950" s="762"/>
      <c r="S950" s="762"/>
      <c r="T950" s="762"/>
      <c r="U950" s="762"/>
      <c r="V950" s="762"/>
      <c r="W950" s="762"/>
      <c r="X950" s="762"/>
      <c r="Y950" s="762"/>
      <c r="Z950" s="762"/>
      <c r="AA950" s="762"/>
      <c r="AB950" s="762"/>
      <c r="AC950" s="762"/>
      <c r="AD950" s="762"/>
      <c r="AE950" s="762"/>
      <c r="AF950" s="762"/>
    </row>
    <row r="951" spans="1:32" ht="12.75" customHeight="1">
      <c r="A951" s="762"/>
      <c r="B951" s="762"/>
      <c r="C951" s="763"/>
      <c r="D951" s="763"/>
      <c r="E951" s="764"/>
      <c r="F951" s="763"/>
      <c r="G951" s="762"/>
      <c r="H951" s="762"/>
      <c r="I951" s="762"/>
      <c r="J951" s="762"/>
      <c r="K951" s="763"/>
      <c r="L951" s="763"/>
      <c r="M951" s="763"/>
      <c r="N951" s="763"/>
      <c r="O951" s="762"/>
      <c r="P951" s="762"/>
      <c r="Q951" s="762"/>
      <c r="R951" s="762"/>
      <c r="S951" s="762"/>
      <c r="T951" s="762"/>
      <c r="U951" s="762"/>
      <c r="V951" s="762"/>
      <c r="W951" s="762"/>
      <c r="X951" s="762"/>
      <c r="Y951" s="762"/>
      <c r="Z951" s="762"/>
      <c r="AA951" s="762"/>
      <c r="AB951" s="762"/>
      <c r="AC951" s="762"/>
      <c r="AD951" s="762"/>
      <c r="AE951" s="762"/>
      <c r="AF951" s="762"/>
    </row>
    <row r="952" spans="1:32" ht="12.75" customHeight="1">
      <c r="A952" s="762"/>
      <c r="B952" s="762"/>
      <c r="C952" s="763"/>
      <c r="D952" s="763"/>
      <c r="E952" s="764"/>
      <c r="F952" s="763"/>
      <c r="G952" s="762"/>
      <c r="H952" s="762"/>
      <c r="I952" s="762"/>
      <c r="J952" s="762"/>
      <c r="K952" s="763"/>
      <c r="L952" s="763"/>
      <c r="M952" s="763"/>
      <c r="N952" s="763"/>
      <c r="O952" s="762"/>
      <c r="P952" s="762"/>
      <c r="Q952" s="762"/>
      <c r="R952" s="762"/>
      <c r="S952" s="762"/>
      <c r="T952" s="762"/>
      <c r="U952" s="762"/>
      <c r="V952" s="762"/>
      <c r="W952" s="762"/>
      <c r="X952" s="762"/>
      <c r="Y952" s="762"/>
      <c r="Z952" s="762"/>
      <c r="AA952" s="762"/>
      <c r="AB952" s="762"/>
      <c r="AC952" s="762"/>
      <c r="AD952" s="762"/>
      <c r="AE952" s="762"/>
      <c r="AF952" s="762"/>
    </row>
    <row r="953" spans="1:32" ht="12.75" customHeight="1">
      <c r="A953" s="762"/>
      <c r="B953" s="762"/>
      <c r="C953" s="763"/>
      <c r="D953" s="763"/>
      <c r="E953" s="764"/>
      <c r="F953" s="763"/>
      <c r="G953" s="762"/>
      <c r="H953" s="762"/>
      <c r="I953" s="762"/>
      <c r="J953" s="762"/>
      <c r="K953" s="763"/>
      <c r="L953" s="763"/>
      <c r="M953" s="763"/>
      <c r="N953" s="763"/>
      <c r="O953" s="762"/>
      <c r="P953" s="762"/>
      <c r="Q953" s="762"/>
      <c r="R953" s="762"/>
      <c r="S953" s="762"/>
      <c r="T953" s="762"/>
      <c r="U953" s="762"/>
      <c r="V953" s="762"/>
      <c r="W953" s="762"/>
      <c r="X953" s="762"/>
      <c r="Y953" s="762"/>
      <c r="Z953" s="762"/>
      <c r="AA953" s="762"/>
      <c r="AB953" s="762"/>
      <c r="AC953" s="762"/>
      <c r="AD953" s="762"/>
      <c r="AE953" s="762"/>
      <c r="AF953" s="762"/>
    </row>
    <row r="954" spans="1:32" ht="12.75" customHeight="1">
      <c r="A954" s="762"/>
      <c r="B954" s="762"/>
      <c r="C954" s="763"/>
      <c r="D954" s="763"/>
      <c r="E954" s="764"/>
      <c r="F954" s="763"/>
      <c r="G954" s="762"/>
      <c r="H954" s="762"/>
      <c r="I954" s="762"/>
      <c r="J954" s="762"/>
      <c r="K954" s="763"/>
      <c r="L954" s="763"/>
      <c r="M954" s="763"/>
      <c r="N954" s="763"/>
      <c r="O954" s="762"/>
      <c r="P954" s="762"/>
      <c r="Q954" s="762"/>
      <c r="R954" s="762"/>
      <c r="S954" s="762"/>
      <c r="T954" s="762"/>
      <c r="U954" s="762"/>
      <c r="V954" s="762"/>
      <c r="W954" s="762"/>
      <c r="X954" s="762"/>
      <c r="Y954" s="762"/>
      <c r="Z954" s="762"/>
      <c r="AA954" s="762"/>
      <c r="AB954" s="762"/>
      <c r="AC954" s="762"/>
      <c r="AD954" s="762"/>
      <c r="AE954" s="762"/>
      <c r="AF954" s="762"/>
    </row>
    <row r="955" spans="1:32" ht="12.75" customHeight="1">
      <c r="A955" s="762"/>
      <c r="B955" s="762"/>
      <c r="C955" s="763"/>
      <c r="D955" s="763"/>
      <c r="E955" s="764"/>
      <c r="F955" s="763"/>
      <c r="G955" s="762"/>
      <c r="H955" s="762"/>
      <c r="I955" s="762"/>
      <c r="J955" s="762"/>
      <c r="K955" s="763"/>
      <c r="L955" s="763"/>
      <c r="M955" s="763"/>
      <c r="N955" s="763"/>
      <c r="O955" s="762"/>
      <c r="P955" s="762"/>
      <c r="Q955" s="762"/>
      <c r="R955" s="762"/>
      <c r="S955" s="762"/>
      <c r="T955" s="762"/>
      <c r="U955" s="762"/>
      <c r="V955" s="762"/>
      <c r="W955" s="762"/>
      <c r="X955" s="762"/>
      <c r="Y955" s="762"/>
      <c r="Z955" s="762"/>
      <c r="AA955" s="762"/>
      <c r="AB955" s="762"/>
      <c r="AC955" s="762"/>
      <c r="AD955" s="762"/>
      <c r="AE955" s="762"/>
      <c r="AF955" s="762"/>
    </row>
    <row r="956" spans="1:32" ht="12.75" customHeight="1">
      <c r="A956" s="762"/>
      <c r="B956" s="762"/>
      <c r="C956" s="763"/>
      <c r="D956" s="763"/>
      <c r="E956" s="764"/>
      <c r="F956" s="763"/>
      <c r="G956" s="762"/>
      <c r="H956" s="762"/>
      <c r="I956" s="762"/>
      <c r="J956" s="762"/>
      <c r="K956" s="763"/>
      <c r="L956" s="763"/>
      <c r="M956" s="763"/>
      <c r="N956" s="763"/>
      <c r="O956" s="762"/>
      <c r="P956" s="762"/>
      <c r="Q956" s="762"/>
      <c r="R956" s="762"/>
      <c r="S956" s="762"/>
      <c r="T956" s="762"/>
      <c r="U956" s="762"/>
      <c r="V956" s="762"/>
      <c r="W956" s="762"/>
      <c r="X956" s="762"/>
      <c r="Y956" s="762"/>
      <c r="Z956" s="762"/>
      <c r="AA956" s="762"/>
      <c r="AB956" s="762"/>
      <c r="AC956" s="762"/>
      <c r="AD956" s="762"/>
      <c r="AE956" s="762"/>
      <c r="AF956" s="762"/>
    </row>
    <row r="957" spans="1:32" ht="12.75" customHeight="1">
      <c r="A957" s="762"/>
      <c r="B957" s="762"/>
      <c r="C957" s="763"/>
      <c r="D957" s="763"/>
      <c r="E957" s="764"/>
      <c r="F957" s="763"/>
      <c r="G957" s="762"/>
      <c r="H957" s="762"/>
      <c r="I957" s="762"/>
      <c r="J957" s="762"/>
      <c r="K957" s="763"/>
      <c r="L957" s="763"/>
      <c r="M957" s="763"/>
      <c r="N957" s="763"/>
      <c r="O957" s="762"/>
      <c r="P957" s="762"/>
      <c r="Q957" s="762"/>
      <c r="R957" s="762"/>
      <c r="S957" s="762"/>
      <c r="T957" s="762"/>
      <c r="U957" s="762"/>
      <c r="V957" s="762"/>
      <c r="W957" s="762"/>
      <c r="X957" s="762"/>
      <c r="Y957" s="762"/>
      <c r="Z957" s="762"/>
      <c r="AA957" s="762"/>
      <c r="AB957" s="762"/>
      <c r="AC957" s="762"/>
      <c r="AD957" s="762"/>
      <c r="AE957" s="762"/>
      <c r="AF957" s="762"/>
    </row>
    <row r="958" spans="1:32" ht="12.75" customHeight="1">
      <c r="A958" s="762"/>
      <c r="B958" s="762"/>
      <c r="C958" s="763"/>
      <c r="D958" s="763"/>
      <c r="E958" s="764"/>
      <c r="F958" s="763"/>
      <c r="G958" s="762"/>
      <c r="H958" s="762"/>
      <c r="I958" s="762"/>
      <c r="J958" s="762"/>
      <c r="K958" s="763"/>
      <c r="L958" s="763"/>
      <c r="M958" s="763"/>
      <c r="N958" s="763"/>
      <c r="O958" s="762"/>
      <c r="P958" s="762"/>
      <c r="Q958" s="762"/>
      <c r="R958" s="762"/>
      <c r="S958" s="762"/>
      <c r="T958" s="762"/>
      <c r="U958" s="762"/>
      <c r="V958" s="762"/>
      <c r="W958" s="762"/>
      <c r="X958" s="762"/>
      <c r="Y958" s="762"/>
      <c r="Z958" s="762"/>
      <c r="AA958" s="762"/>
      <c r="AB958" s="762"/>
      <c r="AC958" s="762"/>
      <c r="AD958" s="762"/>
      <c r="AE958" s="762"/>
      <c r="AF958" s="762"/>
    </row>
    <row r="959" spans="1:32" ht="12.75" customHeight="1">
      <c r="A959" s="762"/>
      <c r="B959" s="762"/>
      <c r="C959" s="763"/>
      <c r="D959" s="763"/>
      <c r="E959" s="764"/>
      <c r="F959" s="763"/>
      <c r="G959" s="762"/>
      <c r="H959" s="762"/>
      <c r="I959" s="762"/>
      <c r="J959" s="762"/>
      <c r="K959" s="763"/>
      <c r="L959" s="763"/>
      <c r="M959" s="763"/>
      <c r="N959" s="763"/>
      <c r="O959" s="762"/>
      <c r="P959" s="762"/>
      <c r="Q959" s="762"/>
      <c r="R959" s="762"/>
      <c r="S959" s="762"/>
      <c r="T959" s="762"/>
      <c r="U959" s="762"/>
      <c r="V959" s="762"/>
      <c r="W959" s="762"/>
      <c r="X959" s="762"/>
      <c r="Y959" s="762"/>
      <c r="Z959" s="762"/>
      <c r="AA959" s="762"/>
      <c r="AB959" s="762"/>
      <c r="AC959" s="762"/>
      <c r="AD959" s="762"/>
      <c r="AE959" s="762"/>
      <c r="AF959" s="762"/>
    </row>
    <row r="960" spans="1:32" ht="12.75" customHeight="1">
      <c r="A960" s="762"/>
      <c r="B960" s="762"/>
      <c r="C960" s="763"/>
      <c r="D960" s="763"/>
      <c r="E960" s="764"/>
      <c r="F960" s="763"/>
      <c r="G960" s="762"/>
      <c r="H960" s="762"/>
      <c r="I960" s="762"/>
      <c r="J960" s="762"/>
      <c r="K960" s="763"/>
      <c r="L960" s="763"/>
      <c r="M960" s="763"/>
      <c r="N960" s="763"/>
      <c r="O960" s="762"/>
      <c r="P960" s="762"/>
      <c r="Q960" s="762"/>
      <c r="R960" s="762"/>
      <c r="S960" s="762"/>
      <c r="T960" s="762"/>
      <c r="U960" s="762"/>
      <c r="V960" s="762"/>
      <c r="W960" s="762"/>
      <c r="X960" s="762"/>
      <c r="Y960" s="762"/>
      <c r="Z960" s="762"/>
      <c r="AA960" s="762"/>
      <c r="AB960" s="762"/>
      <c r="AC960" s="762"/>
      <c r="AD960" s="762"/>
      <c r="AE960" s="762"/>
      <c r="AF960" s="762"/>
    </row>
    <row r="961" spans="1:32" ht="12.75" customHeight="1">
      <c r="A961" s="762"/>
      <c r="B961" s="762"/>
      <c r="C961" s="763"/>
      <c r="D961" s="763"/>
      <c r="E961" s="764"/>
      <c r="F961" s="763"/>
      <c r="G961" s="762"/>
      <c r="H961" s="762"/>
      <c r="I961" s="762"/>
      <c r="J961" s="762"/>
      <c r="K961" s="763"/>
      <c r="L961" s="763"/>
      <c r="M961" s="763"/>
      <c r="N961" s="763"/>
      <c r="O961" s="762"/>
      <c r="P961" s="762"/>
      <c r="Q961" s="762"/>
      <c r="R961" s="762"/>
      <c r="S961" s="762"/>
      <c r="T961" s="762"/>
      <c r="U961" s="762"/>
      <c r="V961" s="762"/>
      <c r="W961" s="762"/>
      <c r="X961" s="762"/>
      <c r="Y961" s="762"/>
      <c r="Z961" s="762"/>
      <c r="AA961" s="762"/>
      <c r="AB961" s="762"/>
      <c r="AC961" s="762"/>
      <c r="AD961" s="762"/>
      <c r="AE961" s="762"/>
      <c r="AF961" s="762"/>
    </row>
    <row r="962" spans="1:32" ht="12.75" customHeight="1">
      <c r="A962" s="762"/>
      <c r="B962" s="762"/>
      <c r="C962" s="763"/>
      <c r="D962" s="763"/>
      <c r="E962" s="764"/>
      <c r="F962" s="763"/>
      <c r="G962" s="762"/>
      <c r="H962" s="762"/>
      <c r="I962" s="762"/>
      <c r="J962" s="762"/>
      <c r="K962" s="763"/>
      <c r="L962" s="763"/>
      <c r="M962" s="763"/>
      <c r="N962" s="763"/>
      <c r="O962" s="762"/>
      <c r="P962" s="762"/>
      <c r="Q962" s="762"/>
      <c r="R962" s="762"/>
      <c r="S962" s="762"/>
      <c r="T962" s="762"/>
      <c r="U962" s="762"/>
      <c r="V962" s="762"/>
      <c r="W962" s="762"/>
      <c r="X962" s="762"/>
      <c r="Y962" s="762"/>
      <c r="Z962" s="762"/>
      <c r="AA962" s="762"/>
      <c r="AB962" s="762"/>
      <c r="AC962" s="762"/>
      <c r="AD962" s="762"/>
      <c r="AE962" s="762"/>
      <c r="AF962" s="762"/>
    </row>
    <row r="963" spans="1:32" ht="12.75" customHeight="1">
      <c r="A963" s="762"/>
      <c r="B963" s="762"/>
      <c r="C963" s="763"/>
      <c r="D963" s="763"/>
      <c r="E963" s="764"/>
      <c r="F963" s="763"/>
      <c r="G963" s="762"/>
      <c r="H963" s="762"/>
      <c r="I963" s="762"/>
      <c r="J963" s="762"/>
      <c r="K963" s="763"/>
      <c r="L963" s="763"/>
      <c r="M963" s="763"/>
      <c r="N963" s="763"/>
      <c r="O963" s="762"/>
      <c r="P963" s="762"/>
      <c r="Q963" s="762"/>
      <c r="R963" s="762"/>
      <c r="S963" s="762"/>
      <c r="T963" s="762"/>
      <c r="U963" s="762"/>
      <c r="V963" s="762"/>
      <c r="W963" s="762"/>
      <c r="X963" s="762"/>
      <c r="Y963" s="762"/>
      <c r="Z963" s="762"/>
      <c r="AA963" s="762"/>
      <c r="AB963" s="762"/>
      <c r="AC963" s="762"/>
      <c r="AD963" s="762"/>
      <c r="AE963" s="762"/>
      <c r="AF963" s="762"/>
    </row>
    <row r="964" spans="1:32" ht="12.75" customHeight="1">
      <c r="A964" s="762"/>
      <c r="B964" s="762"/>
      <c r="C964" s="763"/>
      <c r="D964" s="763"/>
      <c r="E964" s="764"/>
      <c r="F964" s="763"/>
      <c r="G964" s="762"/>
      <c r="H964" s="762"/>
      <c r="I964" s="762"/>
      <c r="J964" s="762"/>
      <c r="K964" s="763"/>
      <c r="L964" s="763"/>
      <c r="M964" s="763"/>
      <c r="N964" s="763"/>
      <c r="O964" s="762"/>
      <c r="P964" s="762"/>
      <c r="Q964" s="762"/>
      <c r="R964" s="762"/>
      <c r="S964" s="762"/>
      <c r="T964" s="762"/>
      <c r="U964" s="762"/>
      <c r="V964" s="762"/>
      <c r="W964" s="762"/>
      <c r="X964" s="762"/>
      <c r="Y964" s="762"/>
      <c r="Z964" s="762"/>
      <c r="AA964" s="762"/>
      <c r="AB964" s="762"/>
      <c r="AC964" s="762"/>
      <c r="AD964" s="762"/>
      <c r="AE964" s="762"/>
      <c r="AF964" s="762"/>
    </row>
    <row r="965" spans="1:32" ht="12.75" customHeight="1">
      <c r="A965" s="762"/>
      <c r="B965" s="762"/>
      <c r="C965" s="763"/>
      <c r="D965" s="763"/>
      <c r="E965" s="764"/>
      <c r="F965" s="763"/>
      <c r="G965" s="762"/>
      <c r="H965" s="762"/>
      <c r="I965" s="762"/>
      <c r="J965" s="762"/>
      <c r="K965" s="763"/>
      <c r="L965" s="763"/>
      <c r="M965" s="763"/>
      <c r="N965" s="763"/>
      <c r="O965" s="762"/>
      <c r="P965" s="762"/>
      <c r="Q965" s="762"/>
      <c r="R965" s="762"/>
      <c r="S965" s="762"/>
      <c r="T965" s="762"/>
      <c r="U965" s="762"/>
      <c r="V965" s="762"/>
      <c r="W965" s="762"/>
      <c r="X965" s="762"/>
      <c r="Y965" s="762"/>
      <c r="Z965" s="762"/>
      <c r="AA965" s="762"/>
      <c r="AB965" s="762"/>
      <c r="AC965" s="762"/>
      <c r="AD965" s="762"/>
      <c r="AE965" s="762"/>
      <c r="AF965" s="762"/>
    </row>
    <row r="966" spans="1:32" ht="12.75" customHeight="1">
      <c r="A966" s="762"/>
      <c r="B966" s="762"/>
      <c r="C966" s="763"/>
      <c r="D966" s="763"/>
      <c r="E966" s="764"/>
      <c r="F966" s="763"/>
      <c r="G966" s="762"/>
      <c r="H966" s="762"/>
      <c r="I966" s="762"/>
      <c r="J966" s="762"/>
      <c r="K966" s="763"/>
      <c r="L966" s="763"/>
      <c r="M966" s="763"/>
      <c r="N966" s="763"/>
      <c r="O966" s="762"/>
      <c r="P966" s="762"/>
      <c r="Q966" s="762"/>
      <c r="R966" s="762"/>
      <c r="S966" s="762"/>
      <c r="T966" s="762"/>
      <c r="U966" s="762"/>
      <c r="V966" s="762"/>
      <c r="W966" s="762"/>
      <c r="X966" s="762"/>
      <c r="Y966" s="762"/>
      <c r="Z966" s="762"/>
      <c r="AA966" s="762"/>
      <c r="AB966" s="762"/>
      <c r="AC966" s="762"/>
      <c r="AD966" s="762"/>
      <c r="AE966" s="762"/>
      <c r="AF966" s="762"/>
    </row>
    <row r="967" spans="1:32" ht="12.75" customHeight="1">
      <c r="A967" s="762"/>
      <c r="B967" s="762"/>
      <c r="C967" s="763"/>
      <c r="D967" s="763"/>
      <c r="E967" s="764"/>
      <c r="F967" s="763"/>
      <c r="G967" s="762"/>
      <c r="H967" s="762"/>
      <c r="I967" s="762"/>
      <c r="J967" s="762"/>
      <c r="K967" s="763"/>
      <c r="L967" s="763"/>
      <c r="M967" s="763"/>
      <c r="N967" s="763"/>
      <c r="O967" s="762"/>
      <c r="P967" s="762"/>
      <c r="Q967" s="762"/>
      <c r="R967" s="762"/>
      <c r="S967" s="762"/>
      <c r="T967" s="762"/>
      <c r="U967" s="762"/>
      <c r="V967" s="762"/>
      <c r="W967" s="762"/>
      <c r="X967" s="762"/>
      <c r="Y967" s="762"/>
      <c r="Z967" s="762"/>
      <c r="AA967" s="762"/>
      <c r="AB967" s="762"/>
      <c r="AC967" s="762"/>
      <c r="AD967" s="762"/>
      <c r="AE967" s="762"/>
      <c r="AF967" s="762"/>
    </row>
    <row r="968" spans="1:32" ht="12.75" customHeight="1">
      <c r="A968" s="762"/>
      <c r="B968" s="762"/>
      <c r="C968" s="763"/>
      <c r="D968" s="763"/>
      <c r="E968" s="764"/>
      <c r="F968" s="763"/>
      <c r="G968" s="762"/>
      <c r="H968" s="762"/>
      <c r="I968" s="762"/>
      <c r="J968" s="762"/>
      <c r="K968" s="763"/>
      <c r="L968" s="763"/>
      <c r="M968" s="763"/>
      <c r="N968" s="763"/>
      <c r="O968" s="762"/>
      <c r="P968" s="762"/>
      <c r="Q968" s="762"/>
      <c r="R968" s="762"/>
      <c r="S968" s="762"/>
      <c r="T968" s="762"/>
      <c r="U968" s="762"/>
      <c r="V968" s="762"/>
      <c r="W968" s="762"/>
      <c r="X968" s="762"/>
      <c r="Y968" s="762"/>
      <c r="Z968" s="762"/>
      <c r="AA968" s="762"/>
      <c r="AB968" s="762"/>
      <c r="AC968" s="762"/>
      <c r="AD968" s="762"/>
      <c r="AE968" s="762"/>
      <c r="AF968" s="762"/>
    </row>
    <row r="969" spans="1:32" ht="12.75" customHeight="1">
      <c r="A969" s="762"/>
      <c r="B969" s="762"/>
      <c r="C969" s="763"/>
      <c r="D969" s="763"/>
      <c r="E969" s="764"/>
      <c r="F969" s="763"/>
      <c r="G969" s="762"/>
      <c r="H969" s="762"/>
      <c r="I969" s="762"/>
      <c r="J969" s="762"/>
      <c r="K969" s="763"/>
      <c r="L969" s="763"/>
      <c r="M969" s="763"/>
      <c r="N969" s="763"/>
      <c r="O969" s="762"/>
      <c r="P969" s="762"/>
      <c r="Q969" s="762"/>
      <c r="R969" s="762"/>
      <c r="S969" s="762"/>
      <c r="T969" s="762"/>
      <c r="U969" s="762"/>
      <c r="V969" s="762"/>
      <c r="W969" s="762"/>
      <c r="X969" s="762"/>
      <c r="Y969" s="762"/>
      <c r="Z969" s="762"/>
      <c r="AA969" s="762"/>
      <c r="AB969" s="762"/>
      <c r="AC969" s="762"/>
      <c r="AD969" s="762"/>
      <c r="AE969" s="762"/>
      <c r="AF969" s="762"/>
    </row>
    <row r="970" spans="1:32" ht="12.75" customHeight="1">
      <c r="A970" s="762"/>
      <c r="B970" s="762"/>
      <c r="C970" s="763"/>
      <c r="D970" s="763"/>
      <c r="E970" s="764"/>
      <c r="F970" s="763"/>
      <c r="G970" s="762"/>
      <c r="H970" s="762"/>
      <c r="I970" s="762"/>
      <c r="J970" s="762"/>
      <c r="K970" s="763"/>
      <c r="L970" s="763"/>
      <c r="M970" s="763"/>
      <c r="N970" s="763"/>
      <c r="O970" s="762"/>
      <c r="P970" s="762"/>
      <c r="Q970" s="762"/>
      <c r="R970" s="762"/>
      <c r="S970" s="762"/>
      <c r="T970" s="762"/>
      <c r="U970" s="762"/>
      <c r="V970" s="762"/>
      <c r="W970" s="762"/>
      <c r="X970" s="762"/>
      <c r="Y970" s="762"/>
      <c r="Z970" s="762"/>
      <c r="AA970" s="762"/>
      <c r="AB970" s="762"/>
      <c r="AC970" s="762"/>
      <c r="AD970" s="762"/>
      <c r="AE970" s="762"/>
      <c r="AF970" s="762"/>
    </row>
    <row r="971" spans="1:32" ht="12.75" customHeight="1">
      <c r="A971" s="762"/>
      <c r="B971" s="762"/>
      <c r="C971" s="763"/>
      <c r="D971" s="763"/>
      <c r="E971" s="764"/>
      <c r="F971" s="763"/>
      <c r="G971" s="762"/>
      <c r="H971" s="762"/>
      <c r="I971" s="762"/>
      <c r="J971" s="762"/>
      <c r="K971" s="763"/>
      <c r="L971" s="763"/>
      <c r="M971" s="763"/>
      <c r="N971" s="763"/>
      <c r="O971" s="762"/>
      <c r="P971" s="762"/>
      <c r="Q971" s="762"/>
      <c r="R971" s="762"/>
      <c r="S971" s="762"/>
      <c r="T971" s="762"/>
      <c r="U971" s="762"/>
      <c r="V971" s="762"/>
      <c r="W971" s="762"/>
      <c r="X971" s="762"/>
      <c r="Y971" s="762"/>
      <c r="Z971" s="762"/>
      <c r="AA971" s="762"/>
      <c r="AB971" s="762"/>
      <c r="AC971" s="762"/>
      <c r="AD971" s="762"/>
      <c r="AE971" s="762"/>
      <c r="AF971" s="762"/>
    </row>
    <row r="972" spans="1:32" ht="12.75" customHeight="1">
      <c r="A972" s="762"/>
      <c r="B972" s="762"/>
      <c r="C972" s="763"/>
      <c r="D972" s="763"/>
      <c r="E972" s="764"/>
      <c r="F972" s="763"/>
      <c r="G972" s="762"/>
      <c r="H972" s="762"/>
      <c r="I972" s="762"/>
      <c r="J972" s="762"/>
      <c r="K972" s="763"/>
      <c r="L972" s="763"/>
      <c r="M972" s="763"/>
      <c r="N972" s="763"/>
      <c r="O972" s="762"/>
      <c r="P972" s="762"/>
      <c r="Q972" s="762"/>
      <c r="R972" s="762"/>
      <c r="S972" s="762"/>
      <c r="T972" s="762"/>
      <c r="U972" s="762"/>
      <c r="V972" s="762"/>
      <c r="W972" s="762"/>
      <c r="X972" s="762"/>
      <c r="Y972" s="762"/>
      <c r="Z972" s="762"/>
      <c r="AA972" s="762"/>
      <c r="AB972" s="762"/>
      <c r="AC972" s="762"/>
      <c r="AD972" s="762"/>
      <c r="AE972" s="762"/>
      <c r="AF972" s="762"/>
    </row>
    <row r="973" spans="1:32" ht="12.75" customHeight="1">
      <c r="A973" s="762"/>
      <c r="B973" s="762"/>
      <c r="C973" s="763"/>
      <c r="D973" s="763"/>
      <c r="E973" s="764"/>
      <c r="F973" s="763"/>
      <c r="G973" s="762"/>
      <c r="H973" s="762"/>
      <c r="I973" s="762"/>
      <c r="J973" s="762"/>
      <c r="K973" s="763"/>
      <c r="L973" s="763"/>
      <c r="M973" s="763"/>
      <c r="N973" s="763"/>
      <c r="O973" s="762"/>
      <c r="P973" s="762"/>
      <c r="Q973" s="762"/>
      <c r="R973" s="762"/>
      <c r="S973" s="762"/>
      <c r="T973" s="762"/>
      <c r="U973" s="762"/>
      <c r="V973" s="762"/>
      <c r="W973" s="762"/>
      <c r="X973" s="762"/>
      <c r="Y973" s="762"/>
      <c r="Z973" s="762"/>
      <c r="AA973" s="762"/>
      <c r="AB973" s="762"/>
      <c r="AC973" s="762"/>
      <c r="AD973" s="762"/>
      <c r="AE973" s="762"/>
      <c r="AF973" s="762"/>
    </row>
    <row r="974" spans="1:32" ht="12.75" customHeight="1">
      <c r="A974" s="762"/>
      <c r="B974" s="762"/>
      <c r="C974" s="763"/>
      <c r="D974" s="763"/>
      <c r="E974" s="764"/>
      <c r="F974" s="763"/>
      <c r="G974" s="762"/>
      <c r="H974" s="762"/>
      <c r="I974" s="762"/>
      <c r="J974" s="762"/>
      <c r="K974" s="763"/>
      <c r="L974" s="763"/>
      <c r="M974" s="763"/>
      <c r="N974" s="763"/>
      <c r="O974" s="762"/>
      <c r="P974" s="762"/>
      <c r="Q974" s="762"/>
      <c r="R974" s="762"/>
      <c r="S974" s="762"/>
      <c r="T974" s="762"/>
      <c r="U974" s="762"/>
      <c r="V974" s="762"/>
      <c r="W974" s="762"/>
      <c r="X974" s="762"/>
      <c r="Y974" s="762"/>
      <c r="Z974" s="762"/>
      <c r="AA974" s="762"/>
      <c r="AB974" s="762"/>
      <c r="AC974" s="762"/>
      <c r="AD974" s="762"/>
      <c r="AE974" s="762"/>
      <c r="AF974" s="762"/>
    </row>
    <row r="975" spans="1:32" ht="12.75" customHeight="1">
      <c r="A975" s="762"/>
      <c r="B975" s="762"/>
      <c r="C975" s="763"/>
      <c r="D975" s="763"/>
      <c r="E975" s="764"/>
      <c r="F975" s="763"/>
      <c r="G975" s="762"/>
      <c r="H975" s="762"/>
      <c r="I975" s="762"/>
      <c r="J975" s="762"/>
      <c r="K975" s="763"/>
      <c r="L975" s="763"/>
      <c r="M975" s="763"/>
      <c r="N975" s="763"/>
      <c r="O975" s="762"/>
      <c r="P975" s="762"/>
      <c r="Q975" s="762"/>
      <c r="R975" s="762"/>
      <c r="S975" s="762"/>
      <c r="T975" s="762"/>
      <c r="U975" s="762"/>
      <c r="V975" s="762"/>
      <c r="W975" s="762"/>
      <c r="X975" s="762"/>
      <c r="Y975" s="762"/>
      <c r="Z975" s="762"/>
      <c r="AA975" s="762"/>
      <c r="AB975" s="762"/>
      <c r="AC975" s="762"/>
      <c r="AD975" s="762"/>
      <c r="AE975" s="762"/>
      <c r="AF975" s="762"/>
    </row>
    <row r="976" spans="1:32" ht="12.75" customHeight="1">
      <c r="A976" s="762"/>
      <c r="B976" s="762"/>
      <c r="C976" s="763"/>
      <c r="D976" s="763"/>
      <c r="E976" s="764"/>
      <c r="F976" s="763"/>
      <c r="G976" s="762"/>
      <c r="H976" s="762"/>
      <c r="I976" s="762"/>
      <c r="J976" s="762"/>
      <c r="K976" s="763"/>
      <c r="L976" s="763"/>
      <c r="M976" s="763"/>
      <c r="N976" s="763"/>
      <c r="O976" s="762"/>
      <c r="P976" s="762"/>
      <c r="Q976" s="762"/>
      <c r="R976" s="762"/>
      <c r="S976" s="762"/>
      <c r="T976" s="762"/>
      <c r="U976" s="762"/>
      <c r="V976" s="762"/>
      <c r="W976" s="762"/>
      <c r="X976" s="762"/>
      <c r="Y976" s="762"/>
      <c r="Z976" s="762"/>
      <c r="AA976" s="762"/>
      <c r="AB976" s="762"/>
      <c r="AC976" s="762"/>
      <c r="AD976" s="762"/>
      <c r="AE976" s="762"/>
      <c r="AF976" s="762"/>
    </row>
    <row r="977" spans="1:32" ht="12.75" customHeight="1">
      <c r="A977" s="762"/>
      <c r="B977" s="762"/>
      <c r="C977" s="763"/>
      <c r="D977" s="763"/>
      <c r="E977" s="764"/>
      <c r="F977" s="763"/>
      <c r="G977" s="762"/>
      <c r="H977" s="762"/>
      <c r="I977" s="762"/>
      <c r="J977" s="762"/>
      <c r="K977" s="763"/>
      <c r="L977" s="763"/>
      <c r="M977" s="763"/>
      <c r="N977" s="763"/>
      <c r="O977" s="762"/>
      <c r="P977" s="762"/>
      <c r="Q977" s="762"/>
      <c r="R977" s="762"/>
      <c r="S977" s="762"/>
      <c r="T977" s="762"/>
      <c r="U977" s="762"/>
      <c r="V977" s="762"/>
      <c r="W977" s="762"/>
      <c r="X977" s="762"/>
      <c r="Y977" s="762"/>
      <c r="Z977" s="762"/>
      <c r="AA977" s="762"/>
      <c r="AB977" s="762"/>
      <c r="AC977" s="762"/>
      <c r="AD977" s="762"/>
      <c r="AE977" s="762"/>
      <c r="AF977" s="762"/>
    </row>
    <row r="978" spans="1:32" ht="12.75" customHeight="1">
      <c r="A978" s="762"/>
      <c r="B978" s="762"/>
      <c r="C978" s="763"/>
      <c r="D978" s="763"/>
      <c r="E978" s="764"/>
      <c r="F978" s="763"/>
      <c r="G978" s="762"/>
      <c r="H978" s="762"/>
      <c r="I978" s="762"/>
      <c r="J978" s="762"/>
      <c r="K978" s="763"/>
      <c r="L978" s="763"/>
      <c r="M978" s="763"/>
      <c r="N978" s="763"/>
      <c r="O978" s="762"/>
      <c r="P978" s="762"/>
      <c r="Q978" s="762"/>
      <c r="R978" s="762"/>
      <c r="S978" s="762"/>
      <c r="T978" s="762"/>
      <c r="U978" s="762"/>
      <c r="V978" s="762"/>
      <c r="W978" s="762"/>
      <c r="X978" s="762"/>
      <c r="Y978" s="762"/>
      <c r="Z978" s="762"/>
      <c r="AA978" s="762"/>
      <c r="AB978" s="762"/>
      <c r="AC978" s="762"/>
      <c r="AD978" s="762"/>
      <c r="AE978" s="762"/>
      <c r="AF978" s="762"/>
    </row>
    <row r="979" spans="1:32" ht="12.75" customHeight="1">
      <c r="A979" s="762"/>
      <c r="B979" s="762"/>
      <c r="C979" s="763"/>
      <c r="D979" s="763"/>
      <c r="E979" s="764"/>
      <c r="F979" s="763"/>
      <c r="G979" s="762"/>
      <c r="H979" s="762"/>
      <c r="I979" s="762"/>
      <c r="J979" s="762"/>
      <c r="K979" s="763"/>
      <c r="L979" s="763"/>
      <c r="M979" s="763"/>
      <c r="N979" s="763"/>
      <c r="O979" s="762"/>
      <c r="P979" s="762"/>
      <c r="Q979" s="762"/>
      <c r="R979" s="762"/>
      <c r="S979" s="762"/>
      <c r="T979" s="762"/>
      <c r="U979" s="762"/>
      <c r="V979" s="762"/>
      <c r="W979" s="762"/>
      <c r="X979" s="762"/>
      <c r="Y979" s="762"/>
      <c r="Z979" s="762"/>
      <c r="AA979" s="762"/>
      <c r="AB979" s="762"/>
      <c r="AC979" s="762"/>
      <c r="AD979" s="762"/>
      <c r="AE979" s="762"/>
      <c r="AF979" s="762"/>
    </row>
    <row r="980" spans="1:32" ht="12.75" customHeight="1">
      <c r="A980" s="762"/>
      <c r="B980" s="762"/>
      <c r="C980" s="763"/>
      <c r="D980" s="763"/>
      <c r="E980" s="764"/>
      <c r="F980" s="763"/>
      <c r="G980" s="762"/>
      <c r="H980" s="762"/>
      <c r="I980" s="762"/>
      <c r="J980" s="762"/>
      <c r="K980" s="763"/>
      <c r="L980" s="763"/>
      <c r="M980" s="763"/>
      <c r="N980" s="763"/>
      <c r="O980" s="762"/>
      <c r="P980" s="762"/>
      <c r="Q980" s="762"/>
      <c r="R980" s="762"/>
      <c r="S980" s="762"/>
      <c r="T980" s="762"/>
      <c r="U980" s="762"/>
      <c r="V980" s="762"/>
      <c r="W980" s="762"/>
      <c r="X980" s="762"/>
      <c r="Y980" s="762"/>
      <c r="Z980" s="762"/>
      <c r="AA980" s="762"/>
      <c r="AB980" s="762"/>
      <c r="AC980" s="762"/>
      <c r="AD980" s="762"/>
      <c r="AE980" s="762"/>
      <c r="AF980" s="762"/>
    </row>
    <row r="981" spans="1:32" ht="12.75" customHeight="1">
      <c r="A981" s="762"/>
      <c r="B981" s="762"/>
      <c r="C981" s="763"/>
      <c r="D981" s="763"/>
      <c r="E981" s="764"/>
      <c r="F981" s="763"/>
      <c r="G981" s="762"/>
      <c r="H981" s="762"/>
      <c r="I981" s="762"/>
      <c r="J981" s="762"/>
      <c r="K981" s="763"/>
      <c r="L981" s="763"/>
      <c r="M981" s="763"/>
      <c r="N981" s="763"/>
      <c r="O981" s="762"/>
      <c r="P981" s="762"/>
      <c r="Q981" s="762"/>
      <c r="R981" s="762"/>
      <c r="S981" s="762"/>
      <c r="T981" s="762"/>
      <c r="U981" s="762"/>
      <c r="V981" s="762"/>
      <c r="W981" s="762"/>
      <c r="X981" s="762"/>
      <c r="Y981" s="762"/>
      <c r="Z981" s="762"/>
      <c r="AA981" s="762"/>
      <c r="AB981" s="762"/>
      <c r="AC981" s="762"/>
      <c r="AD981" s="762"/>
      <c r="AE981" s="762"/>
      <c r="AF981" s="762"/>
    </row>
    <row r="982" spans="1:32" ht="12.75" customHeight="1">
      <c r="A982" s="762"/>
      <c r="B982" s="762"/>
      <c r="C982" s="763"/>
      <c r="D982" s="763"/>
      <c r="E982" s="764"/>
      <c r="F982" s="763"/>
      <c r="G982" s="762"/>
      <c r="H982" s="762"/>
      <c r="I982" s="762"/>
      <c r="J982" s="762"/>
      <c r="K982" s="763"/>
      <c r="L982" s="763"/>
      <c r="M982" s="763"/>
      <c r="N982" s="763"/>
      <c r="O982" s="762"/>
      <c r="P982" s="762"/>
      <c r="Q982" s="762"/>
      <c r="R982" s="762"/>
      <c r="S982" s="762"/>
      <c r="T982" s="762"/>
      <c r="U982" s="762"/>
      <c r="V982" s="762"/>
      <c r="W982" s="762"/>
      <c r="X982" s="762"/>
      <c r="Y982" s="762"/>
      <c r="Z982" s="762"/>
      <c r="AA982" s="762"/>
      <c r="AB982" s="762"/>
      <c r="AC982" s="762"/>
      <c r="AD982" s="762"/>
      <c r="AE982" s="762"/>
      <c r="AF982" s="762"/>
    </row>
    <row r="983" spans="1:32" ht="12.75" customHeight="1">
      <c r="A983" s="762"/>
      <c r="B983" s="762"/>
      <c r="C983" s="763"/>
      <c r="D983" s="763"/>
      <c r="E983" s="764"/>
      <c r="F983" s="763"/>
      <c r="G983" s="762"/>
      <c r="H983" s="762"/>
      <c r="I983" s="762"/>
      <c r="J983" s="762"/>
      <c r="K983" s="763"/>
      <c r="L983" s="763"/>
      <c r="M983" s="763"/>
      <c r="N983" s="763"/>
      <c r="O983" s="762"/>
      <c r="P983" s="762"/>
      <c r="Q983" s="762"/>
      <c r="R983" s="762"/>
      <c r="S983" s="762"/>
      <c r="T983" s="762"/>
      <c r="U983" s="762"/>
      <c r="V983" s="762"/>
      <c r="W983" s="762"/>
      <c r="X983" s="762"/>
      <c r="Y983" s="762"/>
      <c r="Z983" s="762"/>
      <c r="AA983" s="762"/>
      <c r="AB983" s="762"/>
      <c r="AC983" s="762"/>
      <c r="AD983" s="762"/>
      <c r="AE983" s="762"/>
      <c r="AF983" s="762"/>
    </row>
    <row r="984" spans="1:32" ht="12.75" customHeight="1">
      <c r="A984" s="762"/>
      <c r="B984" s="762"/>
      <c r="C984" s="763"/>
      <c r="D984" s="763"/>
      <c r="E984" s="764"/>
      <c r="F984" s="763"/>
      <c r="G984" s="762"/>
      <c r="H984" s="762"/>
      <c r="I984" s="762"/>
      <c r="J984" s="762"/>
      <c r="K984" s="763"/>
      <c r="L984" s="763"/>
      <c r="M984" s="763"/>
      <c r="N984" s="763"/>
      <c r="O984" s="762"/>
      <c r="P984" s="762"/>
      <c r="Q984" s="762"/>
      <c r="R984" s="762"/>
      <c r="S984" s="762"/>
      <c r="T984" s="762"/>
      <c r="U984" s="762"/>
      <c r="V984" s="762"/>
      <c r="W984" s="762"/>
      <c r="X984" s="762"/>
      <c r="Y984" s="762"/>
      <c r="Z984" s="762"/>
      <c r="AA984" s="762"/>
      <c r="AB984" s="762"/>
      <c r="AC984" s="762"/>
      <c r="AD984" s="762"/>
      <c r="AE984" s="762"/>
      <c r="AF984" s="762"/>
    </row>
    <row r="985" spans="1:32" ht="12.75" customHeight="1">
      <c r="A985" s="762"/>
      <c r="B985" s="762"/>
      <c r="C985" s="763"/>
      <c r="D985" s="763"/>
      <c r="E985" s="764"/>
      <c r="F985" s="763"/>
      <c r="G985" s="762"/>
      <c r="H985" s="762"/>
      <c r="I985" s="762"/>
      <c r="J985" s="762"/>
      <c r="K985" s="763"/>
      <c r="L985" s="763"/>
      <c r="M985" s="763"/>
      <c r="N985" s="763"/>
      <c r="O985" s="762"/>
      <c r="P985" s="762"/>
      <c r="Q985" s="762"/>
      <c r="R985" s="762"/>
      <c r="S985" s="762"/>
      <c r="T985" s="762"/>
      <c r="U985" s="762"/>
      <c r="V985" s="762"/>
      <c r="W985" s="762"/>
      <c r="X985" s="762"/>
      <c r="Y985" s="762"/>
      <c r="Z985" s="762"/>
      <c r="AA985" s="762"/>
      <c r="AB985" s="762"/>
      <c r="AC985" s="762"/>
      <c r="AD985" s="762"/>
      <c r="AE985" s="762"/>
      <c r="AF985" s="762"/>
    </row>
    <row r="986" spans="1:32" ht="12.75" customHeight="1">
      <c r="A986" s="762"/>
      <c r="B986" s="762"/>
      <c r="C986" s="763"/>
      <c r="D986" s="763"/>
      <c r="E986" s="764"/>
      <c r="F986" s="763"/>
      <c r="G986" s="762"/>
      <c r="H986" s="762"/>
      <c r="I986" s="762"/>
      <c r="J986" s="762"/>
      <c r="K986" s="763"/>
      <c r="L986" s="763"/>
      <c r="M986" s="763"/>
      <c r="N986" s="763"/>
      <c r="O986" s="762"/>
      <c r="P986" s="762"/>
      <c r="Q986" s="762"/>
      <c r="R986" s="762"/>
      <c r="S986" s="762"/>
      <c r="T986" s="762"/>
      <c r="U986" s="762"/>
      <c r="V986" s="762"/>
      <c r="W986" s="762"/>
      <c r="X986" s="762"/>
      <c r="Y986" s="762"/>
      <c r="Z986" s="762"/>
      <c r="AA986" s="762"/>
      <c r="AB986" s="762"/>
      <c r="AC986" s="762"/>
      <c r="AD986" s="762"/>
      <c r="AE986" s="762"/>
      <c r="AF986" s="762"/>
    </row>
    <row r="987" spans="1:32" ht="12.75" customHeight="1">
      <c r="A987" s="762"/>
      <c r="B987" s="762"/>
      <c r="C987" s="763"/>
      <c r="D987" s="763"/>
      <c r="E987" s="764"/>
      <c r="F987" s="763"/>
      <c r="G987" s="762"/>
      <c r="H987" s="762"/>
      <c r="I987" s="762"/>
      <c r="J987" s="762"/>
      <c r="K987" s="763"/>
      <c r="L987" s="763"/>
      <c r="M987" s="763"/>
      <c r="N987" s="763"/>
      <c r="O987" s="762"/>
      <c r="P987" s="762"/>
      <c r="Q987" s="762"/>
      <c r="R987" s="762"/>
      <c r="S987" s="762"/>
      <c r="T987" s="762"/>
      <c r="U987" s="762"/>
      <c r="V987" s="762"/>
      <c r="W987" s="762"/>
      <c r="X987" s="762"/>
      <c r="Y987" s="762"/>
      <c r="Z987" s="762"/>
      <c r="AA987" s="762"/>
      <c r="AB987" s="762"/>
      <c r="AC987" s="762"/>
      <c r="AD987" s="762"/>
      <c r="AE987" s="762"/>
      <c r="AF987" s="762"/>
    </row>
    <row r="988" spans="1:32" ht="12.75" customHeight="1">
      <c r="A988" s="762"/>
      <c r="B988" s="762"/>
      <c r="C988" s="763"/>
      <c r="D988" s="763"/>
      <c r="E988" s="764"/>
      <c r="F988" s="763"/>
      <c r="G988" s="762"/>
      <c r="H988" s="762"/>
      <c r="I988" s="762"/>
      <c r="J988" s="762"/>
      <c r="K988" s="763"/>
      <c r="L988" s="763"/>
      <c r="M988" s="763"/>
      <c r="N988" s="763"/>
      <c r="O988" s="762"/>
      <c r="P988" s="762"/>
      <c r="Q988" s="762"/>
      <c r="R988" s="762"/>
      <c r="S988" s="762"/>
      <c r="T988" s="762"/>
      <c r="U988" s="762"/>
      <c r="V988" s="762"/>
      <c r="W988" s="762"/>
      <c r="X988" s="762"/>
      <c r="Y988" s="762"/>
      <c r="Z988" s="762"/>
      <c r="AA988" s="762"/>
      <c r="AB988" s="762"/>
      <c r="AC988" s="762"/>
      <c r="AD988" s="762"/>
      <c r="AE988" s="762"/>
      <c r="AF988" s="762"/>
    </row>
    <row r="989" spans="1:32" ht="12.75" customHeight="1">
      <c r="A989" s="762"/>
      <c r="B989" s="762"/>
      <c r="C989" s="763"/>
      <c r="D989" s="763"/>
      <c r="E989" s="764"/>
      <c r="F989" s="763"/>
      <c r="G989" s="762"/>
      <c r="H989" s="762"/>
      <c r="I989" s="762"/>
      <c r="J989" s="762"/>
      <c r="K989" s="763"/>
      <c r="L989" s="763"/>
      <c r="M989" s="763"/>
      <c r="N989" s="763"/>
      <c r="O989" s="762"/>
      <c r="P989" s="762"/>
      <c r="Q989" s="762"/>
      <c r="R989" s="762"/>
      <c r="S989" s="762"/>
      <c r="T989" s="762"/>
      <c r="U989" s="762"/>
      <c r="V989" s="762"/>
      <c r="W989" s="762"/>
      <c r="X989" s="762"/>
      <c r="Y989" s="762"/>
      <c r="Z989" s="762"/>
      <c r="AA989" s="762"/>
      <c r="AB989" s="762"/>
      <c r="AC989" s="762"/>
      <c r="AD989" s="762"/>
      <c r="AE989" s="762"/>
      <c r="AF989" s="762"/>
    </row>
    <row r="990" spans="1:32" ht="12.75" customHeight="1">
      <c r="A990" s="762"/>
      <c r="B990" s="762"/>
      <c r="C990" s="763"/>
      <c r="D990" s="763"/>
      <c r="E990" s="764"/>
      <c r="F990" s="763"/>
      <c r="G990" s="762"/>
      <c r="H990" s="762"/>
      <c r="I990" s="762"/>
      <c r="J990" s="762"/>
      <c r="K990" s="763"/>
      <c r="L990" s="763"/>
      <c r="M990" s="763"/>
      <c r="N990" s="763"/>
      <c r="O990" s="762"/>
      <c r="P990" s="762"/>
      <c r="Q990" s="762"/>
      <c r="R990" s="762"/>
      <c r="S990" s="762"/>
      <c r="T990" s="762"/>
      <c r="U990" s="762"/>
      <c r="V990" s="762"/>
      <c r="W990" s="762"/>
      <c r="X990" s="762"/>
      <c r="Y990" s="762"/>
      <c r="Z990" s="762"/>
      <c r="AA990" s="762"/>
      <c r="AB990" s="762"/>
      <c r="AC990" s="762"/>
      <c r="AD990" s="762"/>
      <c r="AE990" s="762"/>
      <c r="AF990" s="762"/>
    </row>
    <row r="991" spans="1:32" ht="12.75" customHeight="1">
      <c r="A991" s="762"/>
      <c r="B991" s="762"/>
      <c r="C991" s="763"/>
      <c r="D991" s="763"/>
      <c r="E991" s="764"/>
      <c r="F991" s="763"/>
      <c r="G991" s="762"/>
      <c r="H991" s="762"/>
      <c r="I991" s="762"/>
      <c r="J991" s="762"/>
      <c r="K991" s="763"/>
      <c r="L991" s="763"/>
      <c r="M991" s="763"/>
      <c r="N991" s="763"/>
      <c r="O991" s="762"/>
      <c r="P991" s="762"/>
      <c r="Q991" s="762"/>
      <c r="R991" s="762"/>
      <c r="S991" s="762"/>
      <c r="T991" s="762"/>
      <c r="U991" s="762"/>
      <c r="V991" s="762"/>
      <c r="W991" s="762"/>
      <c r="X991" s="762"/>
      <c r="Y991" s="762"/>
      <c r="Z991" s="762"/>
      <c r="AA991" s="762"/>
      <c r="AB991" s="762"/>
      <c r="AC991" s="762"/>
      <c r="AD991" s="762"/>
      <c r="AE991" s="762"/>
      <c r="AF991" s="762"/>
    </row>
    <row r="992" spans="1:32" ht="12.75" customHeight="1">
      <c r="A992" s="762"/>
      <c r="B992" s="762"/>
      <c r="C992" s="763"/>
      <c r="D992" s="763"/>
      <c r="E992" s="764"/>
      <c r="F992" s="763"/>
      <c r="G992" s="762"/>
      <c r="H992" s="762"/>
      <c r="I992" s="762"/>
      <c r="J992" s="762"/>
      <c r="K992" s="763"/>
      <c r="L992" s="763"/>
      <c r="M992" s="763"/>
      <c r="N992" s="763"/>
      <c r="O992" s="762"/>
      <c r="P992" s="762"/>
      <c r="Q992" s="762"/>
      <c r="R992" s="762"/>
      <c r="S992" s="762"/>
      <c r="T992" s="762"/>
      <c r="U992" s="762"/>
      <c r="V992" s="762"/>
      <c r="W992" s="762"/>
      <c r="X992" s="762"/>
      <c r="Y992" s="762"/>
      <c r="Z992" s="762"/>
      <c r="AA992" s="762"/>
      <c r="AB992" s="762"/>
      <c r="AC992" s="762"/>
      <c r="AD992" s="762"/>
      <c r="AE992" s="762"/>
      <c r="AF992" s="762"/>
    </row>
    <row r="993" spans="1:32" ht="12.75" customHeight="1">
      <c r="A993" s="762"/>
      <c r="B993" s="762"/>
      <c r="C993" s="763"/>
      <c r="D993" s="763"/>
      <c r="E993" s="764"/>
      <c r="F993" s="763"/>
      <c r="G993" s="762"/>
      <c r="H993" s="762"/>
      <c r="I993" s="762"/>
      <c r="J993" s="762"/>
      <c r="K993" s="763"/>
      <c r="L993" s="763"/>
      <c r="M993" s="763"/>
      <c r="N993" s="763"/>
      <c r="O993" s="762"/>
      <c r="P993" s="762"/>
      <c r="Q993" s="762"/>
      <c r="R993" s="762"/>
      <c r="S993" s="762"/>
      <c r="T993" s="762"/>
      <c r="U993" s="762"/>
      <c r="V993" s="762"/>
      <c r="W993" s="762"/>
      <c r="X993" s="762"/>
      <c r="Y993" s="762"/>
      <c r="Z993" s="762"/>
      <c r="AA993" s="762"/>
      <c r="AB993" s="762"/>
      <c r="AC993" s="762"/>
      <c r="AD993" s="762"/>
      <c r="AE993" s="762"/>
      <c r="AF993" s="762"/>
    </row>
    <row r="994" spans="1:32" ht="12.75" customHeight="1">
      <c r="A994" s="762"/>
      <c r="B994" s="762"/>
      <c r="C994" s="763"/>
      <c r="D994" s="763"/>
      <c r="E994" s="764"/>
      <c r="F994" s="763"/>
      <c r="G994" s="762"/>
      <c r="H994" s="762"/>
      <c r="I994" s="762"/>
      <c r="J994" s="762"/>
      <c r="K994" s="763"/>
      <c r="L994" s="763"/>
      <c r="M994" s="763"/>
      <c r="N994" s="763"/>
      <c r="O994" s="762"/>
      <c r="P994" s="762"/>
      <c r="Q994" s="762"/>
      <c r="R994" s="762"/>
      <c r="S994" s="762"/>
      <c r="T994" s="762"/>
      <c r="U994" s="762"/>
      <c r="V994" s="762"/>
      <c r="W994" s="762"/>
      <c r="X994" s="762"/>
      <c r="Y994" s="762"/>
      <c r="Z994" s="762"/>
      <c r="AA994" s="762"/>
      <c r="AB994" s="762"/>
      <c r="AC994" s="762"/>
      <c r="AD994" s="762"/>
      <c r="AE994" s="762"/>
      <c r="AF994" s="762"/>
    </row>
    <row r="995" spans="1:32" ht="12.75" customHeight="1">
      <c r="A995" s="762"/>
      <c r="B995" s="762"/>
      <c r="C995" s="763"/>
      <c r="D995" s="763"/>
      <c r="E995" s="764"/>
      <c r="F995" s="763"/>
      <c r="G995" s="762"/>
      <c r="H995" s="762"/>
      <c r="I995" s="762"/>
      <c r="J995" s="762"/>
      <c r="K995" s="763"/>
      <c r="L995" s="763"/>
      <c r="M995" s="763"/>
      <c r="N995" s="763"/>
      <c r="O995" s="762"/>
      <c r="P995" s="762"/>
      <c r="Q995" s="762"/>
      <c r="R995" s="762"/>
      <c r="S995" s="762"/>
      <c r="T995" s="762"/>
      <c r="U995" s="762"/>
      <c r="V995" s="762"/>
      <c r="W995" s="762"/>
      <c r="X995" s="762"/>
      <c r="Y995" s="762"/>
      <c r="Z995" s="762"/>
      <c r="AA995" s="762"/>
      <c r="AB995" s="762"/>
      <c r="AC995" s="762"/>
      <c r="AD995" s="762"/>
      <c r="AE995" s="762"/>
      <c r="AF995" s="762"/>
    </row>
    <row r="996" spans="1:32" ht="12.75" customHeight="1">
      <c r="A996" s="762"/>
      <c r="B996" s="762"/>
      <c r="C996" s="763"/>
      <c r="D996" s="763"/>
      <c r="E996" s="764"/>
      <c r="F996" s="763"/>
      <c r="G996" s="762"/>
      <c r="H996" s="762"/>
      <c r="I996" s="762"/>
      <c r="J996" s="762"/>
      <c r="K996" s="763"/>
      <c r="L996" s="763"/>
      <c r="M996" s="763"/>
      <c r="N996" s="763"/>
      <c r="O996" s="762"/>
      <c r="P996" s="762"/>
      <c r="Q996" s="762"/>
      <c r="R996" s="762"/>
      <c r="S996" s="762"/>
      <c r="T996" s="762"/>
      <c r="U996" s="762"/>
      <c r="V996" s="762"/>
      <c r="W996" s="762"/>
      <c r="X996" s="762"/>
      <c r="Y996" s="762"/>
      <c r="Z996" s="762"/>
      <c r="AA996" s="762"/>
      <c r="AB996" s="762"/>
      <c r="AC996" s="762"/>
      <c r="AD996" s="762"/>
      <c r="AE996" s="762"/>
      <c r="AF996" s="762"/>
    </row>
    <row r="997" spans="1:32" ht="12.75" customHeight="1">
      <c r="A997" s="762"/>
      <c r="B997" s="762"/>
      <c r="C997" s="763"/>
      <c r="D997" s="763"/>
      <c r="E997" s="764"/>
      <c r="F997" s="763"/>
      <c r="G997" s="762"/>
      <c r="H997" s="762"/>
      <c r="I997" s="762"/>
      <c r="J997" s="762"/>
      <c r="K997" s="763"/>
      <c r="L997" s="763"/>
      <c r="M997" s="763"/>
      <c r="N997" s="763"/>
      <c r="O997" s="762"/>
      <c r="P997" s="762"/>
      <c r="Q997" s="762"/>
      <c r="R997" s="762"/>
      <c r="S997" s="762"/>
      <c r="T997" s="762"/>
      <c r="U997" s="762"/>
      <c r="V997" s="762"/>
      <c r="W997" s="762"/>
      <c r="X997" s="762"/>
      <c r="Y997" s="762"/>
      <c r="Z997" s="762"/>
      <c r="AA997" s="762"/>
      <c r="AB997" s="762"/>
      <c r="AC997" s="762"/>
      <c r="AD997" s="762"/>
      <c r="AE997" s="762"/>
      <c r="AF997" s="762"/>
    </row>
    <row r="998" spans="1:32" ht="12.75" customHeight="1">
      <c r="A998" s="762"/>
      <c r="B998" s="762"/>
      <c r="C998" s="763"/>
      <c r="D998" s="763"/>
      <c r="E998" s="764"/>
      <c r="F998" s="763"/>
      <c r="G998" s="762"/>
      <c r="H998" s="762"/>
      <c r="I998" s="762"/>
      <c r="J998" s="762"/>
      <c r="K998" s="763"/>
      <c r="L998" s="763"/>
      <c r="M998" s="763"/>
      <c r="N998" s="763"/>
      <c r="O998" s="762"/>
      <c r="P998" s="762"/>
      <c r="Q998" s="762"/>
      <c r="R998" s="762"/>
      <c r="S998" s="762"/>
      <c r="T998" s="762"/>
      <c r="U998" s="762"/>
      <c r="V998" s="762"/>
      <c r="W998" s="762"/>
      <c r="X998" s="762"/>
      <c r="Y998" s="762"/>
      <c r="Z998" s="762"/>
      <c r="AA998" s="762"/>
      <c r="AB998" s="762"/>
      <c r="AC998" s="762"/>
      <c r="AD998" s="762"/>
      <c r="AE998" s="762"/>
      <c r="AF998" s="762"/>
    </row>
    <row r="999" spans="1:32" ht="12.75" customHeight="1">
      <c r="A999" s="762"/>
      <c r="B999" s="762"/>
      <c r="C999" s="763"/>
      <c r="D999" s="763"/>
      <c r="E999" s="764"/>
      <c r="F999" s="763"/>
      <c r="G999" s="762"/>
      <c r="H999" s="762"/>
      <c r="I999" s="762"/>
      <c r="J999" s="762"/>
      <c r="K999" s="763"/>
      <c r="L999" s="763"/>
      <c r="M999" s="763"/>
      <c r="N999" s="763"/>
      <c r="O999" s="762"/>
      <c r="P999" s="762"/>
      <c r="Q999" s="762"/>
      <c r="R999" s="762"/>
      <c r="S999" s="762"/>
      <c r="T999" s="762"/>
      <c r="U999" s="762"/>
      <c r="V999" s="762"/>
      <c r="W999" s="762"/>
      <c r="X999" s="762"/>
      <c r="Y999" s="762"/>
      <c r="Z999" s="762"/>
      <c r="AA999" s="762"/>
      <c r="AB999" s="762"/>
      <c r="AC999" s="762"/>
      <c r="AD999" s="762"/>
      <c r="AE999" s="762"/>
      <c r="AF999" s="762"/>
    </row>
    <row r="1000" spans="1:32" ht="12.75" customHeight="1">
      <c r="A1000" s="762"/>
      <c r="B1000" s="762"/>
      <c r="C1000" s="763"/>
      <c r="D1000" s="763"/>
      <c r="E1000" s="764"/>
      <c r="F1000" s="763"/>
      <c r="G1000" s="762"/>
      <c r="H1000" s="762"/>
      <c r="I1000" s="762"/>
      <c r="J1000" s="762"/>
      <c r="K1000" s="763"/>
      <c r="L1000" s="763"/>
      <c r="M1000" s="763"/>
      <c r="N1000" s="763"/>
      <c r="O1000" s="762"/>
      <c r="P1000" s="762"/>
      <c r="Q1000" s="762"/>
      <c r="R1000" s="762"/>
      <c r="S1000" s="762"/>
      <c r="T1000" s="762"/>
      <c r="U1000" s="762"/>
      <c r="V1000" s="762"/>
      <c r="W1000" s="762"/>
      <c r="X1000" s="762"/>
      <c r="Y1000" s="762"/>
      <c r="Z1000" s="762"/>
      <c r="AA1000" s="762"/>
      <c r="AB1000" s="762"/>
      <c r="AC1000" s="762"/>
      <c r="AD1000" s="762"/>
      <c r="AE1000" s="762"/>
      <c r="AF1000" s="762"/>
    </row>
    <row r="1001" spans="1:32" ht="12.75" customHeight="1">
      <c r="A1001" s="762"/>
      <c r="B1001" s="762"/>
      <c r="C1001" s="763"/>
      <c r="D1001" s="763"/>
      <c r="E1001" s="764"/>
      <c r="F1001" s="763"/>
      <c r="G1001" s="762"/>
      <c r="H1001" s="762"/>
      <c r="I1001" s="762"/>
      <c r="J1001" s="762"/>
      <c r="K1001" s="763"/>
      <c r="L1001" s="763"/>
      <c r="M1001" s="763"/>
      <c r="N1001" s="763"/>
      <c r="O1001" s="762"/>
      <c r="P1001" s="762"/>
      <c r="Q1001" s="762"/>
      <c r="R1001" s="762"/>
      <c r="S1001" s="762"/>
      <c r="T1001" s="762"/>
      <c r="U1001" s="762"/>
      <c r="V1001" s="762"/>
      <c r="W1001" s="762"/>
      <c r="X1001" s="762"/>
      <c r="Y1001" s="762"/>
      <c r="Z1001" s="762"/>
      <c r="AA1001" s="762"/>
      <c r="AB1001" s="762"/>
      <c r="AC1001" s="762"/>
      <c r="AD1001" s="762"/>
      <c r="AE1001" s="762"/>
      <c r="AF1001" s="762"/>
    </row>
    <row r="1002" spans="1:32" ht="12.75" customHeight="1">
      <c r="A1002" s="762"/>
      <c r="B1002" s="762"/>
      <c r="C1002" s="763"/>
      <c r="D1002" s="763"/>
      <c r="E1002" s="764"/>
      <c r="F1002" s="763"/>
      <c r="G1002" s="762"/>
      <c r="H1002" s="762"/>
      <c r="I1002" s="762"/>
      <c r="J1002" s="762"/>
      <c r="K1002" s="763"/>
      <c r="L1002" s="763"/>
      <c r="M1002" s="763"/>
      <c r="N1002" s="763"/>
      <c r="O1002" s="762"/>
      <c r="P1002" s="762"/>
      <c r="Q1002" s="762"/>
      <c r="R1002" s="762"/>
      <c r="S1002" s="762"/>
      <c r="T1002" s="762"/>
      <c r="U1002" s="762"/>
      <c r="V1002" s="762"/>
      <c r="W1002" s="762"/>
      <c r="X1002" s="762"/>
      <c r="Y1002" s="762"/>
      <c r="Z1002" s="762"/>
      <c r="AA1002" s="762"/>
      <c r="AB1002" s="762"/>
      <c r="AC1002" s="762"/>
      <c r="AD1002" s="762"/>
      <c r="AE1002" s="762"/>
      <c r="AF1002" s="762"/>
    </row>
    <row r="1003" spans="1:32" ht="12.75" customHeight="1">
      <c r="A1003" s="762"/>
      <c r="B1003" s="762"/>
      <c r="C1003" s="763"/>
      <c r="D1003" s="763"/>
      <c r="E1003" s="764"/>
      <c r="F1003" s="763"/>
      <c r="G1003" s="762"/>
      <c r="H1003" s="762"/>
      <c r="I1003" s="762"/>
      <c r="J1003" s="762"/>
      <c r="K1003" s="763"/>
      <c r="L1003" s="763"/>
      <c r="M1003" s="763"/>
      <c r="N1003" s="763"/>
      <c r="O1003" s="762"/>
      <c r="P1003" s="762"/>
      <c r="Q1003" s="762"/>
      <c r="R1003" s="762"/>
      <c r="S1003" s="762"/>
      <c r="T1003" s="762"/>
      <c r="U1003" s="762"/>
      <c r="V1003" s="762"/>
      <c r="W1003" s="762"/>
      <c r="X1003" s="762"/>
      <c r="Y1003" s="762"/>
      <c r="Z1003" s="762"/>
      <c r="AA1003" s="762"/>
      <c r="AB1003" s="762"/>
      <c r="AC1003" s="762"/>
      <c r="AD1003" s="762"/>
      <c r="AE1003" s="762"/>
      <c r="AF1003" s="762"/>
    </row>
    <row r="1004" spans="1:32" ht="12.75" customHeight="1">
      <c r="A1004" s="762"/>
      <c r="B1004" s="762"/>
      <c r="C1004" s="763"/>
      <c r="D1004" s="763"/>
      <c r="E1004" s="764"/>
      <c r="F1004" s="763"/>
      <c r="G1004" s="762"/>
      <c r="H1004" s="762"/>
      <c r="I1004" s="762"/>
      <c r="J1004" s="762"/>
      <c r="K1004" s="763"/>
      <c r="L1004" s="763"/>
      <c r="M1004" s="763"/>
      <c r="N1004" s="763"/>
      <c r="O1004" s="762"/>
      <c r="P1004" s="762"/>
      <c r="Q1004" s="762"/>
      <c r="R1004" s="762"/>
      <c r="S1004" s="762"/>
      <c r="T1004" s="762"/>
      <c r="U1004" s="762"/>
      <c r="V1004" s="762"/>
      <c r="W1004" s="762"/>
      <c r="X1004" s="762"/>
      <c r="Y1004" s="762"/>
      <c r="Z1004" s="762"/>
      <c r="AA1004" s="762"/>
      <c r="AB1004" s="762"/>
      <c r="AC1004" s="762"/>
      <c r="AD1004" s="762"/>
      <c r="AE1004" s="762"/>
      <c r="AF1004" s="762"/>
    </row>
    <row r="1005" spans="1:32" ht="12.75" customHeight="1">
      <c r="A1005" s="762"/>
      <c r="B1005" s="762"/>
      <c r="C1005" s="763"/>
      <c r="D1005" s="763"/>
      <c r="E1005" s="764"/>
      <c r="F1005" s="763"/>
      <c r="G1005" s="762"/>
      <c r="H1005" s="762"/>
      <c r="I1005" s="762"/>
      <c r="J1005" s="762"/>
      <c r="K1005" s="763"/>
      <c r="L1005" s="763"/>
      <c r="M1005" s="763"/>
      <c r="N1005" s="763"/>
      <c r="O1005" s="762"/>
      <c r="P1005" s="762"/>
      <c r="Q1005" s="762"/>
      <c r="R1005" s="762"/>
      <c r="S1005" s="762"/>
      <c r="T1005" s="762"/>
      <c r="U1005" s="762"/>
      <c r="V1005" s="762"/>
      <c r="W1005" s="762"/>
      <c r="X1005" s="762"/>
      <c r="Y1005" s="762"/>
      <c r="Z1005" s="762"/>
      <c r="AA1005" s="762"/>
      <c r="AB1005" s="762"/>
      <c r="AC1005" s="762"/>
      <c r="AD1005" s="762"/>
      <c r="AE1005" s="762"/>
      <c r="AF1005" s="762"/>
    </row>
    <row r="1006" spans="1:32" ht="12.75" customHeight="1">
      <c r="A1006" s="762"/>
      <c r="B1006" s="762"/>
      <c r="C1006" s="763"/>
      <c r="D1006" s="763"/>
      <c r="E1006" s="764"/>
      <c r="F1006" s="763"/>
      <c r="G1006" s="762"/>
      <c r="H1006" s="762"/>
      <c r="I1006" s="762"/>
      <c r="J1006" s="762"/>
      <c r="K1006" s="763"/>
      <c r="L1006" s="763"/>
      <c r="M1006" s="763"/>
      <c r="N1006" s="763"/>
      <c r="O1006" s="762"/>
      <c r="P1006" s="762"/>
      <c r="Q1006" s="762"/>
      <c r="R1006" s="762"/>
      <c r="S1006" s="762"/>
      <c r="T1006" s="762"/>
      <c r="U1006" s="762"/>
      <c r="V1006" s="762"/>
      <c r="W1006" s="762"/>
      <c r="X1006" s="762"/>
      <c r="Y1006" s="762"/>
      <c r="Z1006" s="762"/>
      <c r="AA1006" s="762"/>
      <c r="AB1006" s="762"/>
      <c r="AC1006" s="762"/>
      <c r="AD1006" s="762"/>
      <c r="AE1006" s="762"/>
      <c r="AF1006" s="762"/>
    </row>
    <row r="1007" spans="1:32" ht="12.75" customHeight="1">
      <c r="A1007" s="762"/>
      <c r="B1007" s="762"/>
      <c r="C1007" s="763"/>
      <c r="D1007" s="763"/>
      <c r="E1007" s="764"/>
      <c r="F1007" s="763"/>
      <c r="G1007" s="762"/>
      <c r="H1007" s="762"/>
      <c r="I1007" s="762"/>
      <c r="J1007" s="762"/>
      <c r="K1007" s="763"/>
      <c r="L1007" s="763"/>
      <c r="M1007" s="763"/>
      <c r="N1007" s="763"/>
      <c r="O1007" s="762"/>
      <c r="P1007" s="762"/>
      <c r="Q1007" s="762"/>
      <c r="R1007" s="762"/>
      <c r="S1007" s="762"/>
      <c r="T1007" s="762"/>
      <c r="U1007" s="762"/>
      <c r="V1007" s="762"/>
      <c r="W1007" s="762"/>
      <c r="X1007" s="762"/>
      <c r="Y1007" s="762"/>
      <c r="Z1007" s="762"/>
      <c r="AA1007" s="762"/>
      <c r="AB1007" s="762"/>
      <c r="AC1007" s="762"/>
      <c r="AD1007" s="762"/>
      <c r="AE1007" s="762"/>
      <c r="AF1007" s="762"/>
    </row>
    <row r="1008" spans="1:32" ht="12.75" customHeight="1">
      <c r="A1008" s="762"/>
      <c r="B1008" s="762"/>
      <c r="C1008" s="763"/>
      <c r="D1008" s="763"/>
      <c r="E1008" s="764"/>
      <c r="F1008" s="763"/>
      <c r="G1008" s="762"/>
      <c r="H1008" s="762"/>
      <c r="I1008" s="762"/>
      <c r="J1008" s="762"/>
      <c r="K1008" s="763"/>
      <c r="L1008" s="763"/>
      <c r="M1008" s="763"/>
      <c r="N1008" s="763"/>
      <c r="O1008" s="762"/>
      <c r="P1008" s="762"/>
      <c r="Q1008" s="762"/>
      <c r="R1008" s="762"/>
      <c r="S1008" s="762"/>
      <c r="T1008" s="762"/>
      <c r="U1008" s="762"/>
      <c r="V1008" s="762"/>
      <c r="W1008" s="762"/>
      <c r="X1008" s="762"/>
      <c r="Y1008" s="762"/>
      <c r="Z1008" s="762"/>
      <c r="AA1008" s="762"/>
      <c r="AB1008" s="762"/>
      <c r="AC1008" s="762"/>
      <c r="AD1008" s="762"/>
      <c r="AE1008" s="762"/>
      <c r="AF1008" s="762"/>
    </row>
    <row r="1009" spans="1:32" ht="12.75" customHeight="1">
      <c r="A1009" s="762"/>
      <c r="B1009" s="762"/>
      <c r="C1009" s="763"/>
      <c r="D1009" s="763"/>
      <c r="E1009" s="764"/>
      <c r="F1009" s="763"/>
      <c r="G1009" s="762"/>
      <c r="H1009" s="762"/>
      <c r="I1009" s="762"/>
      <c r="J1009" s="762"/>
      <c r="K1009" s="763"/>
      <c r="L1009" s="763"/>
      <c r="M1009" s="763"/>
      <c r="N1009" s="763"/>
      <c r="O1009" s="762"/>
      <c r="P1009" s="762"/>
      <c r="Q1009" s="762"/>
      <c r="R1009" s="762"/>
      <c r="S1009" s="762"/>
      <c r="T1009" s="762"/>
      <c r="U1009" s="762"/>
      <c r="V1009" s="762"/>
      <c r="W1009" s="762"/>
      <c r="X1009" s="762"/>
      <c r="Y1009" s="762"/>
      <c r="Z1009" s="762"/>
      <c r="AA1009" s="762"/>
      <c r="AB1009" s="762"/>
      <c r="AC1009" s="762"/>
      <c r="AD1009" s="762"/>
      <c r="AE1009" s="762"/>
      <c r="AF1009" s="762"/>
    </row>
    <row r="1010" spans="1:32" ht="12.75" customHeight="1">
      <c r="A1010" s="762"/>
      <c r="B1010" s="762"/>
      <c r="C1010" s="763"/>
      <c r="D1010" s="763"/>
      <c r="E1010" s="764"/>
      <c r="F1010" s="763"/>
      <c r="G1010" s="762"/>
      <c r="H1010" s="762"/>
      <c r="I1010" s="762"/>
      <c r="J1010" s="762"/>
      <c r="K1010" s="763"/>
      <c r="L1010" s="763"/>
      <c r="M1010" s="763"/>
      <c r="N1010" s="763"/>
      <c r="O1010" s="762"/>
      <c r="P1010" s="762"/>
      <c r="Q1010" s="762"/>
      <c r="R1010" s="762"/>
      <c r="S1010" s="762"/>
      <c r="T1010" s="762"/>
      <c r="U1010" s="762"/>
      <c r="V1010" s="762"/>
      <c r="W1010" s="762"/>
      <c r="X1010" s="762"/>
      <c r="Y1010" s="762"/>
      <c r="Z1010" s="762"/>
      <c r="AA1010" s="762"/>
      <c r="AB1010" s="762"/>
      <c r="AC1010" s="762"/>
      <c r="AD1010" s="762"/>
      <c r="AE1010" s="762"/>
      <c r="AF1010" s="762"/>
    </row>
    <row r="1011" spans="1:32" ht="12.75" customHeight="1">
      <c r="A1011" s="762"/>
      <c r="B1011" s="762"/>
      <c r="C1011" s="763"/>
      <c r="D1011" s="763"/>
      <c r="E1011" s="764"/>
      <c r="F1011" s="763"/>
      <c r="G1011" s="762"/>
      <c r="H1011" s="762"/>
      <c r="I1011" s="762"/>
      <c r="J1011" s="762"/>
      <c r="K1011" s="763"/>
      <c r="L1011" s="763"/>
      <c r="M1011" s="763"/>
      <c r="N1011" s="763"/>
      <c r="O1011" s="762"/>
      <c r="P1011" s="762"/>
      <c r="Q1011" s="762"/>
      <c r="R1011" s="762"/>
      <c r="S1011" s="762"/>
      <c r="T1011" s="762"/>
      <c r="U1011" s="762"/>
      <c r="V1011" s="762"/>
      <c r="W1011" s="762"/>
      <c r="X1011" s="762"/>
      <c r="Y1011" s="762"/>
      <c r="Z1011" s="762"/>
      <c r="AA1011" s="762"/>
      <c r="AB1011" s="762"/>
      <c r="AC1011" s="762"/>
      <c r="AD1011" s="762"/>
      <c r="AE1011" s="762"/>
      <c r="AF1011" s="762"/>
    </row>
  </sheetData>
  <mergeCells count="16">
    <mergeCell ref="A7:N7"/>
    <mergeCell ref="A2:N2"/>
    <mergeCell ref="A3:N3"/>
    <mergeCell ref="A4:N4"/>
    <mergeCell ref="A5:N5"/>
    <mergeCell ref="A6:N6"/>
    <mergeCell ref="A139:E139"/>
    <mergeCell ref="A140:F140"/>
    <mergeCell ref="A144:N144"/>
    <mergeCell ref="A8:A9"/>
    <mergeCell ref="B8:B9"/>
    <mergeCell ref="C8:C9"/>
    <mergeCell ref="G8:I9"/>
    <mergeCell ref="J8:J9"/>
    <mergeCell ref="K8:N8"/>
    <mergeCell ref="G89:I89"/>
  </mergeCells>
  <hyperlinks>
    <hyperlink ref="A45" location="_1.3.1.2.05.04.0.0.000___Servicios d" display="_1.3.1.2.05.04.0.0.000___Servicios d" xr:uid="{25B46439-0574-4731-BDDA-A5F12EEF9CAB}"/>
    <hyperlink ref="B45" location="_1.3.1.2.05.04.0.0.000___Servicios d" display="_1.3.1.2.05.04.0.0.000___Servicios d" xr:uid="{A37C1253-0CD8-4AEE-9755-7A38C7C7F7BC}"/>
    <hyperlink ref="A50" location="_1.3.1.2.05.04.0.0.000___Servicios d" display="_1.3.1.2.05.04.0.0.000___Servicios d" xr:uid="{B1A3815B-43CA-4798-B606-D1A9FA687DD5}"/>
    <hyperlink ref="G125" location="_0.01.05_Suplencias" display="_0.01.05_Suplencias" xr:uid="{1D89DF63-7721-4F1C-9675-C683EFC0A88A}"/>
  </hyperlinks>
  <pageMargins left="0.7" right="0.7" top="0.75" bottom="0.75" header="0" footer="0"/>
  <pageSetup scale="4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3"/>
  <sheetViews>
    <sheetView workbookViewId="0">
      <selection activeCell="B9" sqref="B9"/>
    </sheetView>
  </sheetViews>
  <sheetFormatPr baseColWidth="10" defaultRowHeight="18"/>
  <cols>
    <col min="1" max="1" width="49.7109375" style="208" customWidth="1"/>
    <col min="2" max="2" width="24.28515625" style="211" customWidth="1"/>
    <col min="3" max="3" width="20.5703125" style="208" customWidth="1"/>
    <col min="4" max="4" width="12.140625" style="208" customWidth="1"/>
    <col min="5" max="5" width="12.28515625" style="208" customWidth="1"/>
    <col min="6" max="16384" width="11.42578125" style="208"/>
  </cols>
  <sheetData>
    <row r="1" spans="1:4" ht="23.25">
      <c r="A1" s="1141"/>
      <c r="B1" s="1141"/>
      <c r="C1" s="1141"/>
    </row>
    <row r="2" spans="1:4">
      <c r="A2" s="209"/>
      <c r="B2" s="209"/>
    </row>
    <row r="3" spans="1:4">
      <c r="A3" s="210" t="s">
        <v>413</v>
      </c>
    </row>
    <row r="4" spans="1:4">
      <c r="A4" s="210" t="s">
        <v>414</v>
      </c>
    </row>
    <row r="5" spans="1:4">
      <c r="A5" s="210"/>
    </row>
    <row r="6" spans="1:4" ht="18.75" thickBot="1">
      <c r="A6" s="210"/>
    </row>
    <row r="7" spans="1:4" ht="18.75" thickBot="1">
      <c r="A7" s="212" t="s">
        <v>415</v>
      </c>
      <c r="B7" s="213" t="s">
        <v>416</v>
      </c>
    </row>
    <row r="8" spans="1:4">
      <c r="A8" s="214"/>
      <c r="B8" s="215"/>
    </row>
    <row r="9" spans="1:4">
      <c r="A9" s="216" t="s">
        <v>417</v>
      </c>
      <c r="B9" s="217">
        <f>730000+730000</f>
        <v>1460000</v>
      </c>
      <c r="C9" s="218"/>
      <c r="D9" s="219"/>
    </row>
    <row r="10" spans="1:4">
      <c r="A10" s="216" t="s">
        <v>418</v>
      </c>
      <c r="B10" s="217">
        <v>350000</v>
      </c>
      <c r="C10" s="218"/>
    </row>
    <row r="11" spans="1:4">
      <c r="A11" s="216" t="s">
        <v>187</v>
      </c>
      <c r="B11" s="217">
        <v>100000</v>
      </c>
      <c r="C11" s="218"/>
    </row>
    <row r="12" spans="1:4">
      <c r="A12" s="216" t="s">
        <v>419</v>
      </c>
      <c r="B12" s="217">
        <v>400000</v>
      </c>
      <c r="C12" s="218"/>
    </row>
    <row r="13" spans="1:4">
      <c r="A13" s="216" t="s">
        <v>420</v>
      </c>
      <c r="B13" s="217">
        <v>70000</v>
      </c>
    </row>
    <row r="14" spans="1:4">
      <c r="A14" s="216" t="s">
        <v>337</v>
      </c>
      <c r="B14" s="217">
        <v>200000</v>
      </c>
    </row>
    <row r="15" spans="1:4">
      <c r="A15" s="216" t="s">
        <v>421</v>
      </c>
      <c r="B15" s="217">
        <f>+'Distribucion Programas I'!C59</f>
        <v>1636.43</v>
      </c>
    </row>
    <row r="16" spans="1:4">
      <c r="A16" s="216" t="s">
        <v>422</v>
      </c>
      <c r="B16" s="217">
        <v>40000</v>
      </c>
    </row>
    <row r="17" spans="1:3">
      <c r="A17" s="216" t="s">
        <v>423</v>
      </c>
      <c r="B17" s="217">
        <v>70000</v>
      </c>
    </row>
    <row r="18" spans="1:3">
      <c r="C18" s="218"/>
    </row>
    <row r="19" spans="1:3">
      <c r="A19" s="210" t="s">
        <v>345</v>
      </c>
      <c r="B19" s="220">
        <f>SUM(B9:B17)</f>
        <v>2691636.43</v>
      </c>
      <c r="C19" s="211"/>
    </row>
    <row r="23" spans="1:3" ht="40.5" customHeight="1">
      <c r="A23" s="314" t="s">
        <v>124</v>
      </c>
    </row>
  </sheetData>
  <mergeCells count="1">
    <mergeCell ref="A1:C1"/>
  </mergeCells>
  <phoneticPr fontId="3" type="noConversion"/>
  <hyperlinks>
    <hyperlink ref="A23" r:id="rId1" xr:uid="{00000000-0004-0000-1600-000000000000}"/>
  </hyperlinks>
  <pageMargins left="0.75" right="0.75" top="1" bottom="1" header="0" footer="0"/>
  <pageSetup orientation="portrait" horizontalDpi="4294967294"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8"/>
  <sheetViews>
    <sheetView workbookViewId="0">
      <selection activeCell="C11" sqref="C11"/>
    </sheetView>
  </sheetViews>
  <sheetFormatPr baseColWidth="10" defaultRowHeight="12.75"/>
  <cols>
    <col min="1" max="1" width="12.85546875" style="168" customWidth="1"/>
    <col min="2" max="2" width="35" style="65" customWidth="1"/>
    <col min="3" max="3" width="16.5703125" style="277" customWidth="1"/>
    <col min="4" max="4" width="14.5703125" style="65" customWidth="1"/>
    <col min="5" max="5" width="14.85546875" style="65" bestFit="1" customWidth="1"/>
    <col min="6" max="6" width="16.140625" style="65" customWidth="1"/>
    <col min="7" max="7" width="13.140625" customWidth="1"/>
    <col min="8" max="8" width="14.42578125" customWidth="1"/>
  </cols>
  <sheetData>
    <row r="1" spans="1:7">
      <c r="A1" s="163"/>
      <c r="B1"/>
      <c r="C1" s="269"/>
      <c r="D1"/>
      <c r="E1"/>
      <c r="F1" s="68"/>
    </row>
    <row r="2" spans="1:7">
      <c r="A2" s="1016" t="s">
        <v>189</v>
      </c>
      <c r="B2" s="1016"/>
      <c r="C2" s="1016"/>
      <c r="D2" s="1016"/>
      <c r="E2" s="1016"/>
      <c r="F2" s="1016"/>
    </row>
    <row r="3" spans="1:7">
      <c r="A3" s="1016" t="s">
        <v>1134</v>
      </c>
      <c r="B3" s="1016"/>
      <c r="C3" s="1016"/>
      <c r="D3" s="1016"/>
      <c r="E3" s="1016"/>
      <c r="F3" s="1016"/>
    </row>
    <row r="4" spans="1:7">
      <c r="A4" s="63"/>
      <c r="B4"/>
      <c r="C4" s="269"/>
      <c r="D4"/>
      <c r="E4"/>
      <c r="F4"/>
    </row>
    <row r="5" spans="1:7">
      <c r="A5" s="1016" t="s">
        <v>1146</v>
      </c>
      <c r="B5" s="1016"/>
      <c r="C5" s="1016"/>
      <c r="D5" s="1016"/>
      <c r="E5" s="1016"/>
      <c r="F5" s="1016"/>
    </row>
    <row r="6" spans="1:7" ht="13.5" thickBot="1">
      <c r="A6" s="164"/>
      <c r="B6"/>
      <c r="C6" s="269"/>
      <c r="D6"/>
      <c r="E6"/>
      <c r="F6"/>
    </row>
    <row r="7" spans="1:7" ht="39.75" customHeight="1" thickBot="1">
      <c r="A7" s="169" t="s">
        <v>204</v>
      </c>
      <c r="B7" s="153" t="s">
        <v>205</v>
      </c>
      <c r="C7" s="154" t="s">
        <v>168</v>
      </c>
      <c r="D7" s="155" t="s">
        <v>169</v>
      </c>
      <c r="E7" s="154" t="s">
        <v>953</v>
      </c>
      <c r="F7" s="170" t="s">
        <v>206</v>
      </c>
    </row>
    <row r="8" spans="1:7" ht="39.75" customHeight="1" thickBot="1">
      <c r="A8" s="200" t="s">
        <v>395</v>
      </c>
      <c r="B8" s="199" t="s">
        <v>396</v>
      </c>
      <c r="C8" s="274"/>
      <c r="D8" s="158"/>
      <c r="E8" s="201">
        <v>2500200</v>
      </c>
      <c r="F8" s="170"/>
    </row>
    <row r="9" spans="1:7" ht="26.25" thickBot="1">
      <c r="A9" s="200" t="s">
        <v>397</v>
      </c>
      <c r="B9" s="199" t="s">
        <v>400</v>
      </c>
      <c r="C9" s="274"/>
      <c r="D9" s="158"/>
      <c r="E9" s="201">
        <f>+'Ingreso Contraloría'!C11*3%</f>
        <v>0</v>
      </c>
      <c r="F9" s="279"/>
    </row>
    <row r="10" spans="1:7" ht="51.75" thickBot="1">
      <c r="A10" s="200" t="s">
        <v>402</v>
      </c>
      <c r="B10" s="199" t="s">
        <v>403</v>
      </c>
      <c r="C10" s="251" t="s">
        <v>365</v>
      </c>
      <c r="D10" s="158"/>
      <c r="E10" s="201">
        <f>+'Ingreso Interno'!C12*10%</f>
        <v>1237500</v>
      </c>
      <c r="F10" s="279" t="s">
        <v>382</v>
      </c>
    </row>
    <row r="11" spans="1:7" ht="26.25" thickBot="1">
      <c r="A11" s="200" t="s">
        <v>404</v>
      </c>
      <c r="B11" s="199" t="s">
        <v>1081</v>
      </c>
      <c r="C11" s="274"/>
      <c r="D11" s="158"/>
      <c r="E11" s="201">
        <f>+('Ingreso Contraloría'!C7-'Ingreso Interno'!C36-800000000)*0.5%</f>
        <v>-10003518.828749999</v>
      </c>
      <c r="F11" s="279" t="s">
        <v>172</v>
      </c>
    </row>
    <row r="12" spans="1:7" ht="13.5" thickBot="1">
      <c r="A12" s="200" t="s">
        <v>405</v>
      </c>
      <c r="B12" s="199" t="s">
        <v>407</v>
      </c>
      <c r="C12" s="251" t="s">
        <v>369</v>
      </c>
      <c r="D12" s="158"/>
      <c r="E12" s="201">
        <f>+E11/2</f>
        <v>-5001759.4143749997</v>
      </c>
      <c r="F12" s="279" t="s">
        <v>171</v>
      </c>
    </row>
    <row r="13" spans="1:7" ht="51.75" thickBot="1">
      <c r="A13" s="200" t="s">
        <v>408</v>
      </c>
      <c r="B13" s="160" t="s">
        <v>410</v>
      </c>
      <c r="C13" s="272" t="s">
        <v>370</v>
      </c>
      <c r="D13" s="160"/>
      <c r="E13" s="201">
        <f>+('Ingreso Contraloría'!C7-'Ingreso Interno'!C36-800000000)*3%</f>
        <v>-60021112.972499996</v>
      </c>
      <c r="F13" s="280" t="s">
        <v>371</v>
      </c>
    </row>
    <row r="14" spans="1:7" ht="26.25" thickBot="1">
      <c r="A14" s="200" t="s">
        <v>409</v>
      </c>
      <c r="B14" s="160" t="s">
        <v>411</v>
      </c>
      <c r="C14" s="272"/>
      <c r="D14" s="160"/>
      <c r="E14" s="201">
        <f>+('Ingreso Contraloría'!C7-'Ingreso Interno'!C36-800000000)*0.5%</f>
        <v>-10003518.828749999</v>
      </c>
      <c r="F14" s="280" t="s">
        <v>540</v>
      </c>
    </row>
    <row r="15" spans="1:7" ht="13.5" thickBot="1">
      <c r="A15" s="200" t="s">
        <v>147</v>
      </c>
      <c r="B15" s="160" t="s">
        <v>363</v>
      </c>
      <c r="C15" s="272"/>
      <c r="D15" s="160"/>
      <c r="E15" s="202">
        <v>1213325.3600000001</v>
      </c>
      <c r="F15" s="280"/>
      <c r="G15" s="490"/>
    </row>
    <row r="16" spans="1:7" ht="13.5" thickBot="1">
      <c r="A16" s="200"/>
      <c r="B16" s="161"/>
      <c r="C16" s="275"/>
      <c r="D16" s="161"/>
      <c r="E16" s="159"/>
      <c r="F16" s="280"/>
    </row>
    <row r="17" spans="1:6" ht="16.5" thickBot="1">
      <c r="A17" s="167"/>
      <c r="B17" s="162" t="s">
        <v>23</v>
      </c>
      <c r="C17" s="276"/>
      <c r="D17" s="162"/>
      <c r="E17" s="203">
        <f>SUM(E8:E15)</f>
        <v>-80078884.684374988</v>
      </c>
      <c r="F17" s="281"/>
    </row>
    <row r="18" spans="1:6">
      <c r="A18" s="164"/>
      <c r="B18"/>
      <c r="C18" s="269"/>
      <c r="D18"/>
      <c r="E18" s="234"/>
      <c r="F18"/>
    </row>
    <row r="19" spans="1:6">
      <c r="A19" s="164"/>
      <c r="B19"/>
      <c r="C19" s="269"/>
      <c r="D19"/>
      <c r="E19" s="234"/>
      <c r="F19" s="230"/>
    </row>
    <row r="20" spans="1:6">
      <c r="A20" s="164"/>
      <c r="B20"/>
      <c r="C20" s="269"/>
      <c r="D20" s="230"/>
      <c r="E20" s="230"/>
      <c r="F20"/>
    </row>
    <row r="21" spans="1:6">
      <c r="A21" s="63" t="s">
        <v>122</v>
      </c>
      <c r="B21"/>
      <c r="C21" s="269"/>
      <c r="D21"/>
      <c r="E21" s="230"/>
      <c r="F21"/>
    </row>
    <row r="22" spans="1:6">
      <c r="A22" s="63"/>
      <c r="B22"/>
      <c r="C22" s="269"/>
      <c r="D22"/>
      <c r="E22" s="230"/>
      <c r="F22"/>
    </row>
    <row r="23" spans="1:6">
      <c r="A23" s="362"/>
      <c r="B23"/>
      <c r="C23" s="269"/>
      <c r="D23"/>
      <c r="E23"/>
      <c r="F23"/>
    </row>
    <row r="24" spans="1:6">
      <c r="A24" s="163"/>
      <c r="B24" s="2"/>
      <c r="C24" s="269"/>
      <c r="D24"/>
      <c r="E24" s="2"/>
      <c r="F24"/>
    </row>
    <row r="25" spans="1:6">
      <c r="A25" s="163"/>
      <c r="B25" s="2"/>
      <c r="C25" s="323"/>
      <c r="D25" s="2"/>
      <c r="E25" s="2"/>
      <c r="F25" s="2"/>
    </row>
    <row r="26" spans="1:6">
      <c r="A26" s="63"/>
      <c r="B26" s="2"/>
      <c r="C26" s="269"/>
      <c r="D26" s="230"/>
      <c r="E26"/>
      <c r="F26" s="230"/>
    </row>
    <row r="27" spans="1:6">
      <c r="A27" s="163"/>
      <c r="B27" s="2"/>
      <c r="C27" s="269"/>
      <c r="D27"/>
      <c r="E27"/>
      <c r="F27"/>
    </row>
    <row r="28" spans="1:6">
      <c r="B28" s="477"/>
    </row>
  </sheetData>
  <mergeCells count="3">
    <mergeCell ref="A2:F2"/>
    <mergeCell ref="A3:F3"/>
    <mergeCell ref="A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sheetPr>
  <dimension ref="A1:L23"/>
  <sheetViews>
    <sheetView zoomScaleNormal="100" workbookViewId="0">
      <selection activeCell="E9" sqref="E9"/>
    </sheetView>
  </sheetViews>
  <sheetFormatPr baseColWidth="10" defaultRowHeight="15" customHeight="1"/>
  <cols>
    <col min="1" max="1" width="17.42578125" style="68" customWidth="1"/>
    <col min="2" max="2" width="54.7109375" style="68" customWidth="1"/>
    <col min="3" max="3" width="15.140625" style="574" customWidth="1"/>
    <col min="4" max="4" width="11.85546875" style="69" customWidth="1"/>
    <col min="5" max="5" width="15.140625" style="68" customWidth="1"/>
    <col min="6" max="6" width="17.5703125" style="69" customWidth="1"/>
    <col min="7" max="7" width="16.140625" style="69" customWidth="1"/>
    <col min="8" max="8" width="16.42578125" style="69" customWidth="1"/>
    <col min="9" max="9" width="13.42578125" style="68" bestFit="1" customWidth="1"/>
    <col min="10" max="10" width="11.42578125" style="69"/>
    <col min="11" max="11" width="20.140625" style="69" customWidth="1"/>
    <col min="12" max="12" width="11.42578125" style="69"/>
    <col min="13" max="16384" width="11.42578125" style="68"/>
  </cols>
  <sheetData>
    <row r="1" spans="1:11" ht="17.25" customHeight="1">
      <c r="A1" s="1001" t="s">
        <v>1282</v>
      </c>
      <c r="B1" s="1001"/>
      <c r="C1" s="1001"/>
      <c r="D1" s="685"/>
    </row>
    <row r="2" spans="1:11" ht="16.5" customHeight="1">
      <c r="A2" s="1001" t="s">
        <v>1300</v>
      </c>
      <c r="B2" s="1001"/>
      <c r="C2" s="1001"/>
      <c r="D2" s="1001"/>
    </row>
    <row r="3" spans="1:11" ht="9.75" customHeight="1">
      <c r="A3" s="1001"/>
      <c r="B3" s="1001"/>
      <c r="C3" s="1001"/>
    </row>
    <row r="4" spans="1:11" ht="15" customHeight="1">
      <c r="A4" s="1001" t="s">
        <v>174</v>
      </c>
      <c r="B4" s="1001"/>
      <c r="C4" s="1001"/>
      <c r="D4" s="1001"/>
    </row>
    <row r="5" spans="1:11" ht="18" customHeight="1">
      <c r="A5" s="67" t="s">
        <v>951</v>
      </c>
      <c r="B5" s="67" t="s">
        <v>52</v>
      </c>
      <c r="C5" s="575" t="s">
        <v>953</v>
      </c>
      <c r="D5" s="84" t="s">
        <v>173</v>
      </c>
    </row>
    <row r="6" spans="1:11" ht="16.5" customHeight="1">
      <c r="A6" s="70"/>
      <c r="B6" s="80" t="s">
        <v>175</v>
      </c>
      <c r="C6" s="633">
        <f>+C7+C10+C15+C17</f>
        <v>942367045.30999994</v>
      </c>
      <c r="D6" s="633">
        <f>SUM(D7:D19)</f>
        <v>100</v>
      </c>
      <c r="E6" s="69"/>
    </row>
    <row r="7" spans="1:11" ht="20.25" customHeight="1">
      <c r="A7" s="80" t="s">
        <v>2</v>
      </c>
      <c r="B7" s="83" t="s">
        <v>4</v>
      </c>
      <c r="C7" s="633">
        <f>+C8</f>
        <v>6741318.8899999997</v>
      </c>
      <c r="D7" s="633"/>
      <c r="E7" s="69"/>
    </row>
    <row r="8" spans="1:11" ht="15" customHeight="1">
      <c r="A8" s="80" t="s">
        <v>3</v>
      </c>
      <c r="B8" s="80" t="s">
        <v>32</v>
      </c>
      <c r="C8" s="633">
        <f>+C9</f>
        <v>6741318.8899999997</v>
      </c>
      <c r="D8" s="633"/>
      <c r="E8" s="69"/>
    </row>
    <row r="9" spans="1:11" ht="15" customHeight="1">
      <c r="A9" s="70" t="s">
        <v>1204</v>
      </c>
      <c r="B9" s="70" t="s">
        <v>5</v>
      </c>
      <c r="C9" s="634">
        <v>6741318.8899999997</v>
      </c>
      <c r="D9" s="635">
        <f>+C9*100/C6</f>
        <v>0.71536021166597397</v>
      </c>
      <c r="E9" s="69"/>
      <c r="I9" s="69"/>
    </row>
    <row r="10" spans="1:11" ht="15" customHeight="1">
      <c r="A10" s="80" t="s">
        <v>9</v>
      </c>
      <c r="B10" s="83" t="s">
        <v>10</v>
      </c>
      <c r="C10" s="633">
        <f>+C13</f>
        <v>0</v>
      </c>
      <c r="D10" s="635"/>
      <c r="E10" s="69"/>
      <c r="I10" s="69"/>
      <c r="K10" s="69">
        <f>+K5+K7</f>
        <v>0</v>
      </c>
    </row>
    <row r="11" spans="1:11" ht="15" customHeight="1">
      <c r="A11" s="80" t="s">
        <v>12</v>
      </c>
      <c r="B11" s="83" t="s">
        <v>15</v>
      </c>
      <c r="C11" s="633">
        <f>+C13</f>
        <v>0</v>
      </c>
      <c r="D11" s="635"/>
      <c r="E11" s="69"/>
      <c r="I11" s="69"/>
    </row>
    <row r="12" spans="1:11" ht="15" customHeight="1">
      <c r="A12" s="80" t="s">
        <v>13</v>
      </c>
      <c r="B12" s="80" t="s">
        <v>16</v>
      </c>
      <c r="C12" s="633">
        <f>+C13</f>
        <v>0</v>
      </c>
      <c r="D12" s="635"/>
    </row>
    <row r="13" spans="1:11" ht="15" customHeight="1">
      <c r="A13" s="70" t="s">
        <v>11</v>
      </c>
      <c r="B13" s="70" t="s">
        <v>17</v>
      </c>
      <c r="C13" s="634">
        <v>0</v>
      </c>
      <c r="D13" s="635">
        <f>+C13*100/C6</f>
        <v>0</v>
      </c>
    </row>
    <row r="14" spans="1:11" ht="12" customHeight="1">
      <c r="A14" s="70" t="s">
        <v>14</v>
      </c>
      <c r="B14" s="75" t="s">
        <v>176</v>
      </c>
      <c r="C14" s="634">
        <v>0</v>
      </c>
      <c r="D14" s="635">
        <v>0</v>
      </c>
    </row>
    <row r="15" spans="1:11" ht="12" customHeight="1">
      <c r="A15" s="70" t="s">
        <v>1399</v>
      </c>
      <c r="B15" s="80" t="s">
        <v>1400</v>
      </c>
      <c r="C15" s="633">
        <f>+C16</f>
        <v>7304200</v>
      </c>
      <c r="D15" s="635">
        <f>+C15/C6*100</f>
        <v>0.77509077130315174</v>
      </c>
    </row>
    <row r="16" spans="1:11" ht="12" customHeight="1">
      <c r="A16" s="70" t="s">
        <v>1401</v>
      </c>
      <c r="B16" s="70" t="s">
        <v>1402</v>
      </c>
      <c r="C16" s="634">
        <v>7304200</v>
      </c>
      <c r="D16" s="635"/>
    </row>
    <row r="17" spans="1:5" ht="12" customHeight="1">
      <c r="A17" s="80" t="s">
        <v>1205</v>
      </c>
      <c r="B17" s="80" t="s">
        <v>1206</v>
      </c>
      <c r="C17" s="633">
        <f>+C18+C19</f>
        <v>928321526.41999996</v>
      </c>
      <c r="D17" s="635"/>
    </row>
    <row r="18" spans="1:5" ht="12" customHeight="1">
      <c r="A18" s="607" t="s">
        <v>1207</v>
      </c>
      <c r="B18" s="607" t="s">
        <v>1208</v>
      </c>
      <c r="C18" s="634">
        <v>0</v>
      </c>
      <c r="D18" s="635">
        <f>+C18*100/C6</f>
        <v>0</v>
      </c>
    </row>
    <row r="19" spans="1:5" ht="12" customHeight="1">
      <c r="A19" s="607" t="s">
        <v>1209</v>
      </c>
      <c r="B19" s="607" t="s">
        <v>1210</v>
      </c>
      <c r="C19" s="634">
        <f>928448743.03-127216.61</f>
        <v>928321526.41999996</v>
      </c>
      <c r="D19" s="635">
        <f>+C19*100/C6</f>
        <v>98.509549017030878</v>
      </c>
      <c r="E19" s="579"/>
    </row>
    <row r="20" spans="1:5" ht="12" customHeight="1">
      <c r="A20" s="70"/>
      <c r="B20" s="70"/>
      <c r="C20" s="635"/>
      <c r="D20" s="635"/>
      <c r="E20" s="709"/>
    </row>
    <row r="21" spans="1:5" ht="15" customHeight="1">
      <c r="A21" s="70"/>
      <c r="B21" s="70"/>
      <c r="C21" s="654"/>
      <c r="D21" s="71"/>
    </row>
    <row r="22" spans="1:5" ht="15" customHeight="1">
      <c r="A22" s="63"/>
      <c r="B22" s="63"/>
    </row>
    <row r="23" spans="1:5" ht="15" customHeight="1">
      <c r="A23" s="63"/>
    </row>
  </sheetData>
  <mergeCells count="4">
    <mergeCell ref="A3:C3"/>
    <mergeCell ref="A2:D2"/>
    <mergeCell ref="A4:D4"/>
    <mergeCell ref="A1:C1"/>
  </mergeCells>
  <phoneticPr fontId="3" type="noConversion"/>
  <hyperlinks>
    <hyperlink ref="A17" location="_1.1.0.0.00.00.0.0.000___INGRESOS TR" display="_1.1.0.0.00.00.0.0.000___INGRESOS TR" xr:uid="{D8173046-7359-4C89-BFED-3BE6483B41D4}"/>
    <hyperlink ref="A19" location="_1.1.2.0.00.00.0.0.000___IMPUESTOS  " display="_1.1.2.0.00.00.0.0.000___IMPUESTOS  " xr:uid="{59094C1C-793C-445B-85EE-B887A678A46D}"/>
    <hyperlink ref="B19" location="_1.1.2.0.00.00.0.0.000___IMPUESTOS  " display="_1.1.2.0.00.00.0.0.000___IMPUESTOS  " xr:uid="{09D536E9-5593-43FC-9DDD-F218AB2576E0}"/>
    <hyperlink ref="B7" location="_1.4.0.0.00.00.0.0.000_TRANSFERENCIA" display="_1.4.0.0.00.00.0.0.000_TRANSFERENCIA" xr:uid="{065B1BEB-4BC3-4D82-9651-E0372B972BAC}"/>
    <hyperlink ref="B8" location="_1.4.1.1.00.00.0.0.000__TRANSFERENCIAS" display="_1.4.1.1.00.00.0.0.000__TRANSFERENCIAS" xr:uid="{A33F0C32-7F9B-4926-9858-29A6465C6AC8}"/>
    <hyperlink ref="A7" location="_1.1.3.2.00.00.0.0.000___IMPUESTOS E" display="_1.1.3.2.00.00.0.0.000___IMPUESTOS E" xr:uid="{E23F4C48-B933-404B-AFA5-A59B13C2543E}"/>
    <hyperlink ref="A8" location="_1.1.3.2.00.00.0.0.000___IMPUESTOS E" display="_1.1.3.2.00.00.0.0.000___IMPUESTOS E" xr:uid="{51E8C0F6-92EF-480B-BAAB-18A3214BC1A9}"/>
    <hyperlink ref="B18" location="_1.1.2.0.00.00.0.0.000___IMPUESTOS  " display="_1.1.2.0.00.00.0.0.000___IMPUESTOS  " xr:uid="{5925A97C-E883-4CA5-AD15-5757AE0A537B}"/>
    <hyperlink ref="B10" location="_2.0.0.0.00.00.0.0.000___INGRESOS DE" display="_2.0.0.0.00.00.0.0.000___INGRESOS DE" xr:uid="{4745256D-A9F3-453E-A673-43331E3D89E6}"/>
    <hyperlink ref="B11" location="_2.4.0.0.00.00.0.0.000__" display="_2.4.0.0.00.00.0.0.000__" xr:uid="{3CC22359-1123-4203-9379-F24B9244E4DD}"/>
    <hyperlink ref="B12" location="_2.4.1.1.00.00.0.0.000___TRANSFERENC" display="_2.4.1.1.00.00.0.0.000___TRANSFERENC" xr:uid="{9B858CF0-8D60-4BFB-AE3C-EE966AD718AA}"/>
    <hyperlink ref="A10" location="_1.1.3.2.01.00.0.0.000___IMPUESTOS  " display="_1.1.3.2.01.00.0.0.000___IMPUESTOS  " xr:uid="{D8AE53E5-C462-46B1-86A5-841F077C26DE}"/>
    <hyperlink ref="A11" location="_1.1.3.2.02.00.0.0.000___IMPUESTOS E" display="_1.1.3.2.02.00.0.0.000___IMPUESTOS E" xr:uid="{F5BE39D1-C7D6-4EF0-AEEE-2099D4D0AD93}"/>
    <hyperlink ref="A12" location="_1.1.3.2.02.03.0.0.000__" display="_1.1.3.2.02.03.0.0.000__" xr:uid="{946D6CDB-1CDC-4883-AA57-3EC5EEB2C05F}"/>
    <hyperlink ref="B15" location="_2.4.1.1.00.00.0.0.000___TRANSFERENC" display="_2.4.1.1.00.00.0.0.000___TRANSFERENC" xr:uid="{9C763CF4-D277-4C41-BA75-06A7F3D170A0}"/>
  </hyperlinks>
  <pageMargins left="0.78740157480314965" right="0.78740157480314965" top="0.39370078740157483" bottom="0.19685039370078741" header="0" footer="0"/>
  <pageSetup scale="85" orientation="portrait" horizontalDpi="4294967294" verticalDpi="144" r:id="rId1"/>
  <headerFooter alignWithMargins="0">
    <oddHeader>&amp;R&amp;P</oddHeader>
    <oddFooter>&amp;L&amp;6&amp;Z&amp;F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AFFE-6E67-43D2-BB28-94E760E53D35}">
  <dimension ref="A1:M349"/>
  <sheetViews>
    <sheetView workbookViewId="0">
      <pane xSplit="2" ySplit="7" topLeftCell="C8" activePane="bottomRight" state="frozen"/>
      <selection pane="topRight" activeCell="C1" sqref="C1"/>
      <selection pane="bottomLeft" activeCell="A8" sqref="A8"/>
      <selection pane="bottomRight" activeCell="E259" sqref="E259"/>
    </sheetView>
  </sheetViews>
  <sheetFormatPr baseColWidth="10" defaultRowHeight="15.75" customHeight="1"/>
  <cols>
    <col min="1" max="1" width="9.28515625" style="106" customWidth="1"/>
    <col min="2" max="2" width="33.7109375" style="106" customWidth="1"/>
    <col min="3" max="3" width="14.42578125" style="110" customWidth="1"/>
    <col min="4" max="4" width="13.85546875" style="110" customWidth="1"/>
    <col min="5" max="5" width="25.140625" style="110" customWidth="1"/>
    <col min="6" max="6" width="13" style="106" customWidth="1"/>
    <col min="7" max="7" width="3.85546875" style="106" customWidth="1"/>
    <col min="8" max="8" width="15" style="106" customWidth="1"/>
    <col min="9" max="9" width="15.28515625" style="106" customWidth="1"/>
    <col min="10" max="10" width="13.42578125" style="106" customWidth="1"/>
    <col min="11" max="11" width="13.7109375" style="106" customWidth="1"/>
    <col min="12" max="16384" width="11.42578125" style="106"/>
  </cols>
  <sheetData>
    <row r="1" spans="1:10" ht="15.75" customHeight="1">
      <c r="A1" s="1005" t="s">
        <v>189</v>
      </c>
      <c r="B1" s="1005"/>
      <c r="C1" s="1005"/>
      <c r="D1" s="1005"/>
      <c r="E1" s="1005"/>
      <c r="F1" s="1005"/>
    </row>
    <row r="2" spans="1:10" ht="15.75" customHeight="1">
      <c r="A2" s="1005" t="s">
        <v>1278</v>
      </c>
      <c r="B2" s="1005"/>
      <c r="C2" s="1005"/>
      <c r="D2" s="1005"/>
      <c r="E2" s="1005"/>
      <c r="F2" s="1005"/>
    </row>
    <row r="3" spans="1:10" ht="12.75" customHeight="1">
      <c r="A3" s="1006" t="s">
        <v>945</v>
      </c>
      <c r="B3" s="1005"/>
      <c r="C3" s="1005"/>
      <c r="D3" s="1005"/>
      <c r="E3" s="1005"/>
      <c r="F3" s="1005"/>
      <c r="G3" s="250"/>
      <c r="H3" s="474"/>
    </row>
    <row r="4" spans="1:10" ht="15.75" customHeight="1">
      <c r="A4" s="1005" t="s">
        <v>390</v>
      </c>
      <c r="B4" s="1005"/>
      <c r="C4" s="1005"/>
      <c r="D4" s="1005"/>
      <c r="E4" s="1005"/>
      <c r="F4" s="1005"/>
      <c r="G4" s="250"/>
      <c r="H4" s="474"/>
      <c r="I4" s="106">
        <v>10548373.949999999</v>
      </c>
      <c r="J4" s="250">
        <f>+C8-I4</f>
        <v>-10548373.949999999</v>
      </c>
    </row>
    <row r="5" spans="1:10" ht="15.75" customHeight="1">
      <c r="A5" s="1005" t="s">
        <v>344</v>
      </c>
      <c r="B5" s="1005"/>
      <c r="C5" s="1005"/>
      <c r="D5" s="1005"/>
      <c r="E5" s="1005"/>
      <c r="F5" s="1005"/>
      <c r="G5" s="493"/>
      <c r="H5" s="474"/>
    </row>
    <row r="6" spans="1:10" ht="15.75" customHeight="1">
      <c r="A6" s="712"/>
      <c r="B6" s="712"/>
      <c r="C6" s="1002" t="s">
        <v>349</v>
      </c>
      <c r="D6" s="1003"/>
      <c r="E6" s="1004"/>
      <c r="G6" s="250"/>
    </row>
    <row r="7" spans="1:10" s="717" customFormat="1" ht="43.5" customHeight="1">
      <c r="A7" s="589" t="s">
        <v>951</v>
      </c>
      <c r="B7" s="589" t="s">
        <v>207</v>
      </c>
      <c r="C7" s="589" t="s">
        <v>346</v>
      </c>
      <c r="D7" s="586" t="s">
        <v>347</v>
      </c>
      <c r="E7" s="586" t="s">
        <v>348</v>
      </c>
      <c r="F7" s="590" t="s">
        <v>345</v>
      </c>
      <c r="H7" s="601" t="s">
        <v>1149</v>
      </c>
    </row>
    <row r="8" spans="1:10" ht="27" customHeight="1">
      <c r="A8" s="713"/>
      <c r="B8" s="174" t="s">
        <v>179</v>
      </c>
      <c r="C8" s="186">
        <f>+C9+C51+C125+C169+C197+C222+C254+C297+C323+C340</f>
        <v>0</v>
      </c>
      <c r="D8" s="186">
        <f>+D51</f>
        <v>0</v>
      </c>
      <c r="E8" s="186">
        <f>+E9+E51+E125+E169+E197+E222+E254+E297+E323+E340</f>
        <v>41394306.460000008</v>
      </c>
      <c r="F8" s="184">
        <f>+C8+D8+E8</f>
        <v>41394306.460000008</v>
      </c>
      <c r="G8" s="718"/>
      <c r="H8" s="250">
        <f>+'[2]Ingreso Contraloría'!C6</f>
        <v>622708598.7700001</v>
      </c>
      <c r="I8" s="110"/>
      <c r="J8" s="719"/>
    </row>
    <row r="9" spans="1:10" ht="15.75" customHeight="1">
      <c r="A9" s="174">
        <v>0</v>
      </c>
      <c r="B9" s="174" t="s">
        <v>180</v>
      </c>
      <c r="C9" s="186">
        <f>+C10+C17+C24+C32+C40+C47</f>
        <v>0</v>
      </c>
      <c r="D9" s="186">
        <f>+D10+D17+D24+D32+D40+D47</f>
        <v>0</v>
      </c>
      <c r="E9" s="186"/>
      <c r="F9" s="184">
        <f t="shared" ref="F9:F72" si="0">+C9+D9+E9</f>
        <v>0</v>
      </c>
      <c r="G9" s="718"/>
      <c r="H9" s="110">
        <f>+F8+'[2]Distribucion Programas II '!Q10+'[2]Distribucion Programas III'!AA12</f>
        <v>608859796.82800007</v>
      </c>
      <c r="I9" s="110"/>
    </row>
    <row r="10" spans="1:10" ht="15.75" customHeight="1">
      <c r="A10" s="174" t="s">
        <v>208</v>
      </c>
      <c r="B10" s="174" t="s">
        <v>209</v>
      </c>
      <c r="C10" s="186">
        <f>SUM(C11:C15)</f>
        <v>0</v>
      </c>
      <c r="D10" s="186">
        <f>SUM(D11:D15)</f>
        <v>0</v>
      </c>
      <c r="E10" s="186">
        <f>SUM(E11:E15)</f>
        <v>0</v>
      </c>
      <c r="F10" s="184">
        <f t="shared" si="0"/>
        <v>0</v>
      </c>
      <c r="G10" s="250"/>
      <c r="H10" s="110"/>
      <c r="I10" s="110"/>
      <c r="J10" s="474"/>
    </row>
    <row r="11" spans="1:10" ht="15.75" customHeight="1">
      <c r="A11" s="580" t="s">
        <v>285</v>
      </c>
      <c r="B11" s="580" t="s">
        <v>295</v>
      </c>
      <c r="C11" s="186">
        <v>0</v>
      </c>
      <c r="D11" s="186"/>
      <c r="E11" s="186"/>
      <c r="F11" s="184">
        <f t="shared" si="0"/>
        <v>0</v>
      </c>
      <c r="G11" s="718"/>
      <c r="H11" s="250">
        <f>+H8-H9</f>
        <v>13848801.942000031</v>
      </c>
      <c r="I11" s="110"/>
    </row>
    <row r="12" spans="1:10" ht="15.75" customHeight="1">
      <c r="A12" s="580" t="s">
        <v>286</v>
      </c>
      <c r="B12" s="580" t="s">
        <v>297</v>
      </c>
      <c r="C12" s="186"/>
      <c r="D12" s="186"/>
      <c r="E12" s="186"/>
      <c r="F12" s="184">
        <f t="shared" si="0"/>
        <v>0</v>
      </c>
      <c r="G12" s="110"/>
      <c r="H12" s="250"/>
      <c r="I12" s="110"/>
    </row>
    <row r="13" spans="1:10" ht="15.75" customHeight="1">
      <c r="A13" s="580" t="s">
        <v>287</v>
      </c>
      <c r="B13" s="580" t="s">
        <v>296</v>
      </c>
      <c r="C13" s="186"/>
      <c r="D13" s="186"/>
      <c r="E13" s="186"/>
      <c r="F13" s="184">
        <f t="shared" si="0"/>
        <v>0</v>
      </c>
      <c r="G13" s="110"/>
      <c r="H13" s="474"/>
      <c r="I13" s="110"/>
      <c r="J13" s="250"/>
    </row>
    <row r="14" spans="1:10" ht="15.75" customHeight="1">
      <c r="A14" s="580" t="s">
        <v>288</v>
      </c>
      <c r="B14" s="580" t="s">
        <v>298</v>
      </c>
      <c r="C14" s="186"/>
      <c r="D14" s="186"/>
      <c r="E14" s="186"/>
      <c r="F14" s="184">
        <f t="shared" si="0"/>
        <v>0</v>
      </c>
      <c r="G14" s="110"/>
      <c r="H14" s="720" t="s">
        <v>1313</v>
      </c>
      <c r="I14" s="720" t="s">
        <v>1314</v>
      </c>
      <c r="J14" s="720" t="s">
        <v>1315</v>
      </c>
    </row>
    <row r="15" spans="1:10" ht="15.75" customHeight="1">
      <c r="A15" s="580" t="s">
        <v>289</v>
      </c>
      <c r="B15" s="580" t="s">
        <v>299</v>
      </c>
      <c r="C15" s="186">
        <v>0</v>
      </c>
      <c r="D15" s="186"/>
      <c r="E15" s="186"/>
      <c r="F15" s="184">
        <f t="shared" si="0"/>
        <v>0</v>
      </c>
      <c r="G15" s="250"/>
      <c r="H15" s="721">
        <f>+C13+C18</f>
        <v>0</v>
      </c>
      <c r="I15" s="721">
        <v>3500000</v>
      </c>
      <c r="J15" s="721">
        <v>1000000</v>
      </c>
    </row>
    <row r="16" spans="1:10" ht="15.75" customHeight="1">
      <c r="A16" s="176"/>
      <c r="B16" s="581"/>
      <c r="C16" s="186"/>
      <c r="D16" s="186"/>
      <c r="E16" s="186"/>
      <c r="F16" s="184">
        <f t="shared" si="0"/>
        <v>0</v>
      </c>
      <c r="G16" s="110"/>
      <c r="H16" s="721"/>
      <c r="I16" s="721"/>
      <c r="J16" s="721"/>
    </row>
    <row r="17" spans="1:13" ht="15.75" customHeight="1">
      <c r="A17" s="174" t="s">
        <v>210</v>
      </c>
      <c r="B17" s="174" t="s">
        <v>211</v>
      </c>
      <c r="C17" s="186">
        <f>SUM(C18:C22)</f>
        <v>0</v>
      </c>
      <c r="D17" s="186">
        <f>SUM(D18:D22)</f>
        <v>0</v>
      </c>
      <c r="E17" s="186">
        <f>SUM(E18:E22)</f>
        <v>0</v>
      </c>
      <c r="F17" s="184">
        <f t="shared" si="0"/>
        <v>0</v>
      </c>
      <c r="G17" s="110"/>
      <c r="H17" s="721">
        <f>+H15/12</f>
        <v>0</v>
      </c>
      <c r="I17" s="721">
        <f t="shared" ref="I17:J17" si="1">+I15/12</f>
        <v>291666.66666666669</v>
      </c>
      <c r="J17" s="721">
        <f t="shared" si="1"/>
        <v>83333.333333333328</v>
      </c>
      <c r="K17" s="722">
        <f>SUM(H17:J17)</f>
        <v>375000</v>
      </c>
    </row>
    <row r="18" spans="1:13" ht="15.75" customHeight="1">
      <c r="A18" s="580" t="s">
        <v>290</v>
      </c>
      <c r="B18" s="580" t="s">
        <v>891</v>
      </c>
      <c r="C18" s="186"/>
      <c r="D18" s="186"/>
      <c r="E18" s="186"/>
      <c r="F18" s="184">
        <f t="shared" si="0"/>
        <v>0</v>
      </c>
      <c r="G18" s="110"/>
      <c r="H18" s="721">
        <f>+H15*8.19%+5722.86</f>
        <v>5722.86</v>
      </c>
      <c r="I18" s="721">
        <v>0</v>
      </c>
      <c r="J18" s="721">
        <f t="shared" ref="J18" si="2">+J15*8.19%</f>
        <v>81900</v>
      </c>
      <c r="K18" s="722">
        <f t="shared" ref="K18:K22" si="3">SUM(H18:J18)</f>
        <v>87622.86</v>
      </c>
      <c r="L18" s="250">
        <f>+C28</f>
        <v>0</v>
      </c>
      <c r="M18" s="474">
        <f>+K18-L18</f>
        <v>87622.86</v>
      </c>
    </row>
    <row r="19" spans="1:13" ht="15.75" customHeight="1">
      <c r="A19" s="580" t="s">
        <v>291</v>
      </c>
      <c r="B19" s="580" t="s">
        <v>892</v>
      </c>
      <c r="C19" s="186"/>
      <c r="D19" s="186"/>
      <c r="E19" s="186"/>
      <c r="F19" s="184">
        <f t="shared" si="0"/>
        <v>0</v>
      </c>
      <c r="G19" s="110"/>
      <c r="H19" s="721">
        <f>3386495.4*14.17%+58405.68</f>
        <v>538272.07817999995</v>
      </c>
      <c r="I19" s="721">
        <f>3500000*14.17%</f>
        <v>495950</v>
      </c>
      <c r="J19" s="721">
        <f>1000000*14.17%</f>
        <v>141700</v>
      </c>
      <c r="K19" s="722">
        <f t="shared" si="3"/>
        <v>1175922.07818</v>
      </c>
      <c r="L19" s="250">
        <f>+F33</f>
        <v>0</v>
      </c>
      <c r="M19" s="474">
        <f>+K19-L19</f>
        <v>1175922.07818</v>
      </c>
    </row>
    <row r="20" spans="1:13" ht="15.75" customHeight="1">
      <c r="A20" s="580" t="s">
        <v>292</v>
      </c>
      <c r="B20" s="580" t="s">
        <v>893</v>
      </c>
      <c r="C20" s="186"/>
      <c r="D20" s="186"/>
      <c r="E20" s="186"/>
      <c r="F20" s="184">
        <f t="shared" si="0"/>
        <v>0</v>
      </c>
      <c r="G20" s="250"/>
      <c r="H20" s="721">
        <f>3386495.4*0.5%+2060.89</f>
        <v>18993.366999999998</v>
      </c>
      <c r="I20" s="721">
        <f>3500000*0.5%</f>
        <v>17500</v>
      </c>
      <c r="J20" s="721">
        <f>1000000*0.5%</f>
        <v>5000</v>
      </c>
      <c r="K20" s="722">
        <f t="shared" si="3"/>
        <v>41493.366999999998</v>
      </c>
      <c r="L20" s="250">
        <f>+F37</f>
        <v>0</v>
      </c>
      <c r="M20" s="474">
        <f t="shared" ref="M20:M22" si="4">+K20-L20</f>
        <v>41493.366999999998</v>
      </c>
    </row>
    <row r="21" spans="1:13" ht="15.75" customHeight="1">
      <c r="A21" s="580" t="s">
        <v>293</v>
      </c>
      <c r="B21" s="580" t="s">
        <v>894</v>
      </c>
      <c r="C21" s="186">
        <v>0</v>
      </c>
      <c r="D21" s="186"/>
      <c r="E21" s="186"/>
      <c r="F21" s="184">
        <f t="shared" si="0"/>
        <v>0</v>
      </c>
      <c r="H21" s="721">
        <f>3386495.4*1.5%+6182.68</f>
        <v>56980.110999999997</v>
      </c>
      <c r="I21" s="721">
        <f>3500000*1.5%</f>
        <v>52500</v>
      </c>
      <c r="J21" s="721">
        <f>1000000*1.5%</f>
        <v>15000</v>
      </c>
      <c r="K21" s="722">
        <f t="shared" si="3"/>
        <v>124480.111</v>
      </c>
      <c r="L21" s="250">
        <f>+F42</f>
        <v>0</v>
      </c>
      <c r="M21" s="474">
        <f t="shared" si="4"/>
        <v>124480.111</v>
      </c>
    </row>
    <row r="22" spans="1:13" ht="15.75" customHeight="1">
      <c r="A22" s="580" t="s">
        <v>294</v>
      </c>
      <c r="B22" s="580" t="s">
        <v>895</v>
      </c>
      <c r="C22" s="186">
        <v>0</v>
      </c>
      <c r="D22" s="186"/>
      <c r="E22" s="186"/>
      <c r="F22" s="184">
        <f t="shared" si="0"/>
        <v>0</v>
      </c>
      <c r="G22" s="250"/>
      <c r="H22" s="721">
        <f>3386495.4*3%+12365.35-1999.25</f>
        <v>111960.962</v>
      </c>
      <c r="I22" s="721">
        <f>3500000*3%</f>
        <v>105000</v>
      </c>
      <c r="J22" s="721">
        <f>1000000*3%</f>
        <v>30000</v>
      </c>
      <c r="K22" s="722">
        <f t="shared" si="3"/>
        <v>246960.962</v>
      </c>
      <c r="L22" s="250">
        <f>+F43</f>
        <v>0</v>
      </c>
      <c r="M22" s="474">
        <f t="shared" si="4"/>
        <v>246960.962</v>
      </c>
    </row>
    <row r="23" spans="1:13" ht="15.75" customHeight="1">
      <c r="A23" s="176"/>
      <c r="B23" s="581"/>
      <c r="C23" s="186"/>
      <c r="D23" s="186"/>
      <c r="E23" s="186"/>
      <c r="F23" s="184">
        <f t="shared" si="0"/>
        <v>0</v>
      </c>
      <c r="G23" s="250"/>
      <c r="H23" s="721"/>
      <c r="I23" s="721"/>
      <c r="J23" s="721"/>
    </row>
    <row r="24" spans="1:13" ht="15.75" customHeight="1">
      <c r="A24" s="174" t="s">
        <v>212</v>
      </c>
      <c r="B24" s="174" t="s">
        <v>213</v>
      </c>
      <c r="C24" s="186">
        <f>SUM(C25:C29)</f>
        <v>0</v>
      </c>
      <c r="D24" s="186">
        <f>SUM(D25:D29)</f>
        <v>0</v>
      </c>
      <c r="E24" s="186">
        <f>SUM(E25:E29)</f>
        <v>0</v>
      </c>
      <c r="F24" s="184">
        <f t="shared" si="0"/>
        <v>0</v>
      </c>
      <c r="G24" s="250"/>
      <c r="H24" s="721"/>
      <c r="I24" s="721"/>
      <c r="J24" s="721"/>
    </row>
    <row r="25" spans="1:13" ht="15.75" customHeight="1">
      <c r="A25" s="580" t="s">
        <v>300</v>
      </c>
      <c r="B25" s="580" t="s">
        <v>305</v>
      </c>
      <c r="C25" s="186">
        <v>0</v>
      </c>
      <c r="D25" s="186"/>
      <c r="E25" s="186"/>
      <c r="F25" s="184">
        <f t="shared" si="0"/>
        <v>0</v>
      </c>
      <c r="H25" s="721">
        <f>SUM(H15:H24)</f>
        <v>731929.37818</v>
      </c>
      <c r="I25" s="721">
        <f t="shared" ref="I25:M25" si="5">SUM(I15:I24)</f>
        <v>4462616.666666666</v>
      </c>
      <c r="J25" s="721">
        <f t="shared" si="5"/>
        <v>1356933.3333333333</v>
      </c>
      <c r="K25" s="721">
        <f t="shared" si="5"/>
        <v>2051479.3781800002</v>
      </c>
      <c r="L25" s="721">
        <f t="shared" si="5"/>
        <v>0</v>
      </c>
      <c r="M25" s="721">
        <f t="shared" si="5"/>
        <v>1676479.3781800002</v>
      </c>
    </row>
    <row r="26" spans="1:13" ht="15.75" customHeight="1">
      <c r="A26" s="580" t="s">
        <v>301</v>
      </c>
      <c r="B26" s="580" t="s">
        <v>306</v>
      </c>
      <c r="C26" s="186"/>
      <c r="D26" s="186"/>
      <c r="E26" s="186"/>
      <c r="F26" s="184">
        <f t="shared" si="0"/>
        <v>0</v>
      </c>
      <c r="H26" s="721"/>
      <c r="I26" s="721"/>
      <c r="J26" s="721"/>
      <c r="M26" s="474">
        <f>+M25+I29</f>
        <v>-4874999.9999999991</v>
      </c>
    </row>
    <row r="27" spans="1:13" ht="15.75" customHeight="1">
      <c r="A27" s="580" t="s">
        <v>302</v>
      </c>
      <c r="B27" s="580" t="s">
        <v>307</v>
      </c>
      <c r="C27" s="186">
        <f>(+C11+C12+C13+C15+C25+C26)/12</f>
        <v>0</v>
      </c>
      <c r="D27" s="186"/>
      <c r="E27" s="186">
        <f>(+E11+E12+E13+E14+E15+E18+E19+E25)</f>
        <v>0</v>
      </c>
      <c r="F27" s="184">
        <f t="shared" si="0"/>
        <v>0</v>
      </c>
      <c r="H27" s="719"/>
      <c r="I27" s="723">
        <f>SUM(H25:J25)</f>
        <v>6551479.3781799991</v>
      </c>
      <c r="K27" s="474">
        <f>+C32+C40</f>
        <v>0</v>
      </c>
    </row>
    <row r="28" spans="1:13" ht="15.75" customHeight="1">
      <c r="A28" s="580" t="s">
        <v>303</v>
      </c>
      <c r="B28" s="580" t="s">
        <v>308</v>
      </c>
      <c r="C28" s="186">
        <f>+(C11+C25+C26)*8.19%</f>
        <v>0</v>
      </c>
      <c r="D28" s="186"/>
      <c r="E28" s="186"/>
      <c r="F28" s="184">
        <f t="shared" si="0"/>
        <v>0</v>
      </c>
      <c r="H28" s="719"/>
      <c r="I28" s="723">
        <f>+C8</f>
        <v>0</v>
      </c>
    </row>
    <row r="29" spans="1:13" ht="15.75" customHeight="1">
      <c r="A29" s="580" t="s">
        <v>304</v>
      </c>
      <c r="B29" s="580" t="s">
        <v>309</v>
      </c>
      <c r="C29" s="186">
        <v>0</v>
      </c>
      <c r="D29" s="186"/>
      <c r="E29" s="186"/>
      <c r="F29" s="184">
        <f t="shared" si="0"/>
        <v>0</v>
      </c>
      <c r="H29" s="719"/>
      <c r="I29" s="474">
        <f>+I28-I27</f>
        <v>-6551479.3781799991</v>
      </c>
    </row>
    <row r="30" spans="1:13" ht="15.75" customHeight="1">
      <c r="A30" s="580"/>
      <c r="B30" s="580"/>
      <c r="C30" s="186"/>
      <c r="D30" s="186"/>
      <c r="E30" s="186"/>
      <c r="F30" s="184">
        <f t="shared" si="0"/>
        <v>0</v>
      </c>
    </row>
    <row r="31" spans="1:13" ht="15.75" customHeight="1">
      <c r="A31" s="176" t="s">
        <v>214</v>
      </c>
      <c r="B31" s="581"/>
      <c r="C31" s="186"/>
      <c r="D31" s="186"/>
      <c r="E31" s="186"/>
      <c r="F31" s="184">
        <f t="shared" si="0"/>
        <v>0</v>
      </c>
    </row>
    <row r="32" spans="1:13" ht="30" customHeight="1">
      <c r="A32" s="174" t="s">
        <v>310</v>
      </c>
      <c r="B32" s="264" t="s">
        <v>335</v>
      </c>
      <c r="C32" s="186">
        <f>SUM(C33:C37)</f>
        <v>0</v>
      </c>
      <c r="D32" s="186">
        <f>SUM(D33:D37)</f>
        <v>0</v>
      </c>
      <c r="E32" s="186">
        <f>SUM(E33:E37)</f>
        <v>0</v>
      </c>
      <c r="F32" s="184">
        <f t="shared" si="0"/>
        <v>0</v>
      </c>
      <c r="G32" s="250"/>
    </row>
    <row r="33" spans="1:8" ht="30.75" customHeight="1">
      <c r="A33" s="580" t="s">
        <v>311</v>
      </c>
      <c r="B33" s="580" t="s">
        <v>436</v>
      </c>
      <c r="C33" s="186">
        <f>(C11+C12+C13+C15+C18+C25+C26+C28)*14.17%</f>
        <v>0</v>
      </c>
      <c r="D33" s="186">
        <f>(D11+D12+D13+D15+D18+D25+D26+D28)*14.17%</f>
        <v>0</v>
      </c>
      <c r="E33" s="186"/>
      <c r="F33" s="184">
        <f t="shared" si="0"/>
        <v>0</v>
      </c>
      <c r="G33" s="110"/>
    </row>
    <row r="34" spans="1:8" ht="15.75" customHeight="1">
      <c r="A34" s="580" t="s">
        <v>312</v>
      </c>
      <c r="B34" s="580" t="s">
        <v>437</v>
      </c>
      <c r="C34" s="186"/>
      <c r="D34" s="186"/>
      <c r="E34" s="186"/>
      <c r="F34" s="184">
        <f t="shared" si="0"/>
        <v>0</v>
      </c>
      <c r="G34" s="110"/>
    </row>
    <row r="35" spans="1:8" ht="15.75" customHeight="1">
      <c r="A35" s="580" t="s">
        <v>313</v>
      </c>
      <c r="B35" s="580" t="s">
        <v>438</v>
      </c>
      <c r="C35" s="186"/>
      <c r="D35" s="186"/>
      <c r="E35" s="186"/>
      <c r="F35" s="184">
        <f t="shared" si="0"/>
        <v>0</v>
      </c>
      <c r="G35" s="110"/>
    </row>
    <row r="36" spans="1:8" ht="15.75" customHeight="1">
      <c r="A36" s="580" t="s">
        <v>314</v>
      </c>
      <c r="B36" s="580" t="s">
        <v>439</v>
      </c>
      <c r="C36" s="186"/>
      <c r="D36" s="186"/>
      <c r="E36" s="186"/>
      <c r="F36" s="184">
        <f t="shared" si="0"/>
        <v>0</v>
      </c>
      <c r="G36" s="110"/>
    </row>
    <row r="37" spans="1:8" ht="15.75" customHeight="1">
      <c r="A37" s="580" t="s">
        <v>315</v>
      </c>
      <c r="B37" s="580" t="s">
        <v>440</v>
      </c>
      <c r="C37" s="186">
        <f>+(+C11+C12+C13+C15+C18+C25+C26+C28)*0.5%</f>
        <v>0</v>
      </c>
      <c r="D37" s="186">
        <f>+(+D11+D12+D13+D15+D18+D25+D26+D28)*0.5%</f>
        <v>0</v>
      </c>
      <c r="E37" s="186">
        <f>(+E11+E12+E13+E14+E15+E18+E19+E20+E25+E26)*0.5%</f>
        <v>0</v>
      </c>
      <c r="F37" s="184">
        <f t="shared" si="0"/>
        <v>0</v>
      </c>
      <c r="G37" s="110"/>
    </row>
    <row r="38" spans="1:8" ht="15.75" customHeight="1">
      <c r="A38" s="724"/>
      <c r="B38" s="724"/>
      <c r="C38" s="186"/>
      <c r="D38" s="186"/>
      <c r="E38" s="186"/>
      <c r="F38" s="184">
        <f t="shared" si="0"/>
        <v>0</v>
      </c>
      <c r="G38" s="110"/>
    </row>
    <row r="39" spans="1:8" ht="15.75" customHeight="1">
      <c r="A39" s="724" t="s">
        <v>214</v>
      </c>
      <c r="B39" s="724"/>
      <c r="C39" s="186"/>
      <c r="D39" s="186"/>
      <c r="E39" s="186"/>
      <c r="F39" s="184">
        <f t="shared" si="0"/>
        <v>0</v>
      </c>
    </row>
    <row r="40" spans="1:8" ht="26.25" customHeight="1">
      <c r="A40" s="266" t="s">
        <v>316</v>
      </c>
      <c r="B40" s="264" t="s">
        <v>932</v>
      </c>
      <c r="C40" s="229">
        <f>SUM(C41:C45)</f>
        <v>0</v>
      </c>
      <c r="D40" s="229">
        <f>SUM(D41:D45)</f>
        <v>0</v>
      </c>
      <c r="E40" s="267">
        <f>SUM(E41:E45)</f>
        <v>0</v>
      </c>
      <c r="F40" s="184">
        <f t="shared" si="0"/>
        <v>0</v>
      </c>
    </row>
    <row r="41" spans="1:8" ht="33.75" customHeight="1">
      <c r="A41" s="725" t="s">
        <v>318</v>
      </c>
      <c r="B41" s="725" t="s">
        <v>331</v>
      </c>
      <c r="C41" s="197"/>
      <c r="D41" s="197"/>
      <c r="E41" s="197"/>
      <c r="F41" s="184">
        <f t="shared" si="0"/>
        <v>0</v>
      </c>
    </row>
    <row r="42" spans="1:8" ht="15.75" customHeight="1">
      <c r="A42" s="580" t="s">
        <v>319</v>
      </c>
      <c r="B42" s="580" t="s">
        <v>332</v>
      </c>
      <c r="C42" s="186">
        <f>(+C11+C12+C13+C14+C15+C18+C19+C20+C25+C26+C28)*1.5%</f>
        <v>0</v>
      </c>
      <c r="D42" s="186">
        <f>(+D11+D12+D13+D14+D15+D18+D19+D20+D25+D26+D28)*1.5%</f>
        <v>0</v>
      </c>
      <c r="E42" s="186"/>
      <c r="F42" s="184">
        <f t="shared" si="0"/>
        <v>0</v>
      </c>
      <c r="G42" s="110"/>
    </row>
    <row r="43" spans="1:8" ht="15.75" customHeight="1">
      <c r="A43" s="580" t="s">
        <v>320</v>
      </c>
      <c r="B43" s="580" t="s">
        <v>330</v>
      </c>
      <c r="C43" s="186">
        <f>(+C11+C12+C13+C14+C15+C18+C19+C20+C25+C26+C28)*3%</f>
        <v>0</v>
      </c>
      <c r="D43" s="186">
        <f>(+D11+D12+D13+D14+D15+D18+D19+D20+D25+D26+D28)*3%</f>
        <v>0</v>
      </c>
      <c r="E43" s="186"/>
      <c r="F43" s="184">
        <f t="shared" si="0"/>
        <v>0</v>
      </c>
      <c r="G43" s="110"/>
      <c r="H43" s="474"/>
    </row>
    <row r="44" spans="1:8" ht="15.75" customHeight="1">
      <c r="A44" s="580" t="s">
        <v>321</v>
      </c>
      <c r="B44" s="580" t="s">
        <v>333</v>
      </c>
      <c r="C44" s="186"/>
      <c r="D44" s="186"/>
      <c r="E44" s="186"/>
      <c r="F44" s="184">
        <f t="shared" si="0"/>
        <v>0</v>
      </c>
    </row>
    <row r="45" spans="1:8" ht="15.75" customHeight="1">
      <c r="A45" s="724" t="s">
        <v>322</v>
      </c>
      <c r="B45" s="724" t="s">
        <v>334</v>
      </c>
      <c r="C45" s="265"/>
      <c r="D45" s="265"/>
      <c r="E45" s="265"/>
      <c r="F45" s="184">
        <f t="shared" si="0"/>
        <v>0</v>
      </c>
    </row>
    <row r="46" spans="1:8" ht="15.75" customHeight="1">
      <c r="A46" s="726"/>
      <c r="B46" s="726"/>
      <c r="C46" s="288"/>
      <c r="D46" s="288"/>
      <c r="E46" s="288"/>
      <c r="F46" s="184">
        <f t="shared" si="0"/>
        <v>0</v>
      </c>
    </row>
    <row r="47" spans="1:8" ht="15.75" customHeight="1">
      <c r="A47" s="182" t="s">
        <v>324</v>
      </c>
      <c r="B47" s="182" t="s">
        <v>323</v>
      </c>
      <c r="C47" s="197">
        <f>SUM(C48:C49)</f>
        <v>0</v>
      </c>
      <c r="D47" s="197">
        <f>SUM(D48:D49)</f>
        <v>0</v>
      </c>
      <c r="E47" s="197">
        <f>SUM(E48:E49)</f>
        <v>0</v>
      </c>
      <c r="F47" s="184">
        <f t="shared" si="0"/>
        <v>0</v>
      </c>
    </row>
    <row r="48" spans="1:8" ht="15.75" customHeight="1">
      <c r="A48" s="580" t="s">
        <v>326</v>
      </c>
      <c r="B48" s="580" t="s">
        <v>328</v>
      </c>
      <c r="C48" s="186"/>
      <c r="D48" s="186"/>
      <c r="E48" s="186"/>
      <c r="F48" s="184">
        <f t="shared" si="0"/>
        <v>0</v>
      </c>
    </row>
    <row r="49" spans="1:6" ht="15.75" customHeight="1">
      <c r="A49" s="580" t="s">
        <v>327</v>
      </c>
      <c r="B49" s="580" t="s">
        <v>329</v>
      </c>
      <c r="C49" s="186"/>
      <c r="D49" s="186"/>
      <c r="E49" s="186"/>
      <c r="F49" s="184">
        <f t="shared" si="0"/>
        <v>0</v>
      </c>
    </row>
    <row r="50" spans="1:6" ht="15.75" customHeight="1">
      <c r="A50" s="176"/>
      <c r="B50" s="581"/>
      <c r="C50" s="186"/>
      <c r="D50" s="186"/>
      <c r="E50" s="186"/>
      <c r="F50" s="184">
        <f t="shared" si="0"/>
        <v>0</v>
      </c>
    </row>
    <row r="51" spans="1:6" ht="15.75" customHeight="1">
      <c r="A51" s="178">
        <v>1</v>
      </c>
      <c r="B51" s="180" t="s">
        <v>441</v>
      </c>
      <c r="C51" s="186">
        <f>+C52+C59+C66+C75+C84+C90+C95+C100+C111+C117</f>
        <v>0</v>
      </c>
      <c r="D51" s="186">
        <f>+D52+D59+D66+D75+D84+D90+D95+D100+D111+D117</f>
        <v>0</v>
      </c>
      <c r="E51" s="186">
        <f>+E52+E59+E66+E75+E84+E90+E95+E100+E111+E117</f>
        <v>0</v>
      </c>
      <c r="F51" s="184">
        <f t="shared" si="0"/>
        <v>0</v>
      </c>
    </row>
    <row r="52" spans="1:6" ht="15.75" customHeight="1">
      <c r="A52" s="174" t="s">
        <v>216</v>
      </c>
      <c r="B52" s="174" t="s">
        <v>928</v>
      </c>
      <c r="C52" s="186">
        <f>SUM(C53:C57)</f>
        <v>0</v>
      </c>
      <c r="D52" s="186">
        <f>SUM(D53:D57)</f>
        <v>0</v>
      </c>
      <c r="E52" s="186">
        <f>SUM(E53:E57)</f>
        <v>0</v>
      </c>
      <c r="F52" s="184">
        <f t="shared" si="0"/>
        <v>0</v>
      </c>
    </row>
    <row r="53" spans="1:6" ht="15.75" customHeight="1">
      <c r="A53" s="580" t="s">
        <v>442</v>
      </c>
      <c r="B53" s="580" t="s">
        <v>447</v>
      </c>
      <c r="C53" s="186"/>
      <c r="D53" s="186"/>
      <c r="E53" s="186"/>
      <c r="F53" s="184">
        <f t="shared" si="0"/>
        <v>0</v>
      </c>
    </row>
    <row r="54" spans="1:6" ht="15.75" customHeight="1">
      <c r="A54" s="580" t="s">
        <v>443</v>
      </c>
      <c r="B54" s="580" t="s">
        <v>448</v>
      </c>
      <c r="C54" s="186">
        <v>0</v>
      </c>
      <c r="D54" s="186"/>
      <c r="E54" s="186"/>
      <c r="F54" s="184">
        <f t="shared" si="0"/>
        <v>0</v>
      </c>
    </row>
    <row r="55" spans="1:6" ht="15.75" customHeight="1">
      <c r="A55" s="580" t="s">
        <v>444</v>
      </c>
      <c r="B55" s="580" t="s">
        <v>449</v>
      </c>
      <c r="C55" s="186">
        <v>0</v>
      </c>
      <c r="D55" s="186"/>
      <c r="E55" s="186"/>
      <c r="F55" s="184">
        <f t="shared" si="0"/>
        <v>0</v>
      </c>
    </row>
    <row r="56" spans="1:6" ht="15.75" customHeight="1">
      <c r="A56" s="580" t="s">
        <v>445</v>
      </c>
      <c r="B56" s="580" t="s">
        <v>450</v>
      </c>
      <c r="C56" s="186"/>
      <c r="D56" s="186"/>
      <c r="E56" s="186"/>
      <c r="F56" s="184">
        <f t="shared" si="0"/>
        <v>0</v>
      </c>
    </row>
    <row r="57" spans="1:6" ht="15.75" customHeight="1">
      <c r="A57" s="580" t="s">
        <v>446</v>
      </c>
      <c r="B57" s="580" t="s">
        <v>451</v>
      </c>
      <c r="C57" s="186"/>
      <c r="D57" s="186"/>
      <c r="E57" s="186"/>
      <c r="F57" s="184">
        <f t="shared" si="0"/>
        <v>0</v>
      </c>
    </row>
    <row r="58" spans="1:6" ht="15.75" customHeight="1">
      <c r="A58" s="176"/>
      <c r="B58" s="581"/>
      <c r="C58" s="186"/>
      <c r="D58" s="186"/>
      <c r="E58" s="186"/>
      <c r="F58" s="184">
        <f t="shared" si="0"/>
        <v>0</v>
      </c>
    </row>
    <row r="59" spans="1:6" ht="15.75" customHeight="1">
      <c r="A59" s="174" t="s">
        <v>217</v>
      </c>
      <c r="B59" s="174" t="s">
        <v>218</v>
      </c>
      <c r="C59" s="186">
        <f>SUM(C60:C64)</f>
        <v>0</v>
      </c>
      <c r="D59" s="186">
        <f>SUM(D60:D64)</f>
        <v>0</v>
      </c>
      <c r="E59" s="186">
        <f>SUM(E60:E64)</f>
        <v>0</v>
      </c>
      <c r="F59" s="184">
        <f t="shared" si="0"/>
        <v>0</v>
      </c>
    </row>
    <row r="60" spans="1:6" ht="15.75" customHeight="1">
      <c r="A60" s="580" t="s">
        <v>452</v>
      </c>
      <c r="B60" s="580" t="s">
        <v>457</v>
      </c>
      <c r="C60" s="186"/>
      <c r="D60" s="186">
        <v>0</v>
      </c>
      <c r="E60" s="186"/>
      <c r="F60" s="184">
        <f t="shared" si="0"/>
        <v>0</v>
      </c>
    </row>
    <row r="61" spans="1:6" ht="15.75" customHeight="1">
      <c r="A61" s="580" t="s">
        <v>453</v>
      </c>
      <c r="B61" s="580" t="s">
        <v>458</v>
      </c>
      <c r="C61" s="186">
        <v>0</v>
      </c>
      <c r="D61" s="186">
        <v>0</v>
      </c>
      <c r="E61" s="186"/>
      <c r="F61" s="184">
        <f t="shared" si="0"/>
        <v>0</v>
      </c>
    </row>
    <row r="62" spans="1:6" ht="15.75" customHeight="1">
      <c r="A62" s="580" t="s">
        <v>454</v>
      </c>
      <c r="B62" s="580" t="s">
        <v>459</v>
      </c>
      <c r="C62" s="186">
        <v>0</v>
      </c>
      <c r="D62" s="186">
        <f>+D61*10%</f>
        <v>0</v>
      </c>
      <c r="E62" s="186"/>
      <c r="F62" s="184">
        <f t="shared" si="0"/>
        <v>0</v>
      </c>
    </row>
    <row r="63" spans="1:6" ht="15.75" customHeight="1">
      <c r="A63" s="580" t="s">
        <v>455</v>
      </c>
      <c r="B63" s="580" t="s">
        <v>460</v>
      </c>
      <c r="C63" s="186">
        <v>0</v>
      </c>
      <c r="D63" s="186">
        <v>0</v>
      </c>
      <c r="E63" s="186"/>
      <c r="F63" s="184">
        <f t="shared" si="0"/>
        <v>0</v>
      </c>
    </row>
    <row r="64" spans="1:6" ht="15.75" customHeight="1">
      <c r="A64" s="724" t="s">
        <v>456</v>
      </c>
      <c r="B64" s="724" t="s">
        <v>461</v>
      </c>
      <c r="C64" s="265">
        <v>0</v>
      </c>
      <c r="D64" s="265">
        <f>+D63*12</f>
        <v>0</v>
      </c>
      <c r="E64" s="265"/>
      <c r="F64" s="184">
        <f t="shared" si="0"/>
        <v>0</v>
      </c>
    </row>
    <row r="65" spans="1:6" ht="15.75" customHeight="1">
      <c r="A65" s="289"/>
      <c r="B65" s="727"/>
      <c r="C65" s="288"/>
      <c r="D65" s="288"/>
      <c r="E65" s="288"/>
      <c r="F65" s="184">
        <f t="shared" si="0"/>
        <v>0</v>
      </c>
    </row>
    <row r="66" spans="1:6" ht="15.75" customHeight="1">
      <c r="A66" s="182" t="s">
        <v>219</v>
      </c>
      <c r="B66" s="182" t="s">
        <v>220</v>
      </c>
      <c r="C66" s="197">
        <f>SUM(C67:C73)</f>
        <v>0</v>
      </c>
      <c r="D66" s="197">
        <f>SUM(D67:D73)</f>
        <v>0</v>
      </c>
      <c r="E66" s="197">
        <f>SUM(E67:E73)</f>
        <v>0</v>
      </c>
      <c r="F66" s="184">
        <f t="shared" si="0"/>
        <v>0</v>
      </c>
    </row>
    <row r="67" spans="1:6" ht="15.75" customHeight="1">
      <c r="A67" s="580" t="s">
        <v>462</v>
      </c>
      <c r="B67" s="580" t="s">
        <v>468</v>
      </c>
      <c r="C67" s="186">
        <v>0</v>
      </c>
      <c r="D67" s="186"/>
      <c r="E67" s="186"/>
      <c r="F67" s="184">
        <f t="shared" si="0"/>
        <v>0</v>
      </c>
    </row>
    <row r="68" spans="1:6" ht="15.75" customHeight="1">
      <c r="A68" s="580" t="s">
        <v>463</v>
      </c>
      <c r="B68" s="580" t="s">
        <v>469</v>
      </c>
      <c r="C68" s="186">
        <v>0</v>
      </c>
      <c r="D68" s="186"/>
      <c r="E68" s="186"/>
      <c r="F68" s="184">
        <f t="shared" si="0"/>
        <v>0</v>
      </c>
    </row>
    <row r="69" spans="1:6" ht="15.75" customHeight="1">
      <c r="A69" s="580" t="s">
        <v>464</v>
      </c>
      <c r="B69" s="580" t="s">
        <v>470</v>
      </c>
      <c r="C69" s="186"/>
      <c r="D69" s="186">
        <v>0</v>
      </c>
      <c r="E69" s="186"/>
      <c r="F69" s="184">
        <f t="shared" si="0"/>
        <v>0</v>
      </c>
    </row>
    <row r="70" spans="1:6" ht="15.75" customHeight="1">
      <c r="A70" s="580" t="s">
        <v>465</v>
      </c>
      <c r="B70" s="580" t="s">
        <v>471</v>
      </c>
      <c r="C70" s="186"/>
      <c r="D70" s="186"/>
      <c r="E70" s="186"/>
      <c r="F70" s="184">
        <f t="shared" si="0"/>
        <v>0</v>
      </c>
    </row>
    <row r="71" spans="1:6" ht="15.75" customHeight="1">
      <c r="A71" s="580" t="s">
        <v>466</v>
      </c>
      <c r="B71" s="580" t="s">
        <v>472</v>
      </c>
      <c r="C71" s="186"/>
      <c r="D71" s="186"/>
      <c r="E71" s="186"/>
      <c r="F71" s="184">
        <f t="shared" si="0"/>
        <v>0</v>
      </c>
    </row>
    <row r="72" spans="1:6" ht="15.75" customHeight="1">
      <c r="A72" s="580" t="s">
        <v>467</v>
      </c>
      <c r="B72" s="580" t="s">
        <v>474</v>
      </c>
      <c r="C72" s="186"/>
      <c r="D72" s="186"/>
      <c r="E72" s="186"/>
      <c r="F72" s="184">
        <f t="shared" si="0"/>
        <v>0</v>
      </c>
    </row>
    <row r="73" spans="1:6" ht="15.75" customHeight="1">
      <c r="A73" s="580" t="s">
        <v>476</v>
      </c>
      <c r="B73" s="580" t="s">
        <v>475</v>
      </c>
      <c r="C73" s="186">
        <v>0</v>
      </c>
      <c r="D73" s="186"/>
      <c r="E73" s="186"/>
      <c r="F73" s="184">
        <f t="shared" ref="F73:F136" si="6">+C73+D73+E73</f>
        <v>0</v>
      </c>
    </row>
    <row r="74" spans="1:6" ht="15.75" customHeight="1">
      <c r="A74" s="580"/>
      <c r="B74" s="580"/>
      <c r="C74" s="186"/>
      <c r="D74" s="186"/>
      <c r="E74" s="186"/>
      <c r="F74" s="184">
        <f t="shared" si="6"/>
        <v>0</v>
      </c>
    </row>
    <row r="75" spans="1:6" ht="15.75" customHeight="1">
      <c r="A75" s="174" t="s">
        <v>221</v>
      </c>
      <c r="B75" s="174" t="s">
        <v>222</v>
      </c>
      <c r="C75" s="186">
        <f>SUM(C76:C82)</f>
        <v>0</v>
      </c>
      <c r="D75" s="186">
        <f>SUM(D76:D82)</f>
        <v>0</v>
      </c>
      <c r="E75" s="186">
        <f>SUM(E76:E82)</f>
        <v>0</v>
      </c>
      <c r="F75" s="184">
        <f t="shared" si="6"/>
        <v>0</v>
      </c>
    </row>
    <row r="76" spans="1:6" ht="15.75" customHeight="1">
      <c r="A76" s="580" t="s">
        <v>477</v>
      </c>
      <c r="B76" s="580" t="s">
        <v>484</v>
      </c>
      <c r="C76" s="186"/>
      <c r="D76" s="186"/>
      <c r="E76" s="186"/>
      <c r="F76" s="184">
        <f t="shared" si="6"/>
        <v>0</v>
      </c>
    </row>
    <row r="77" spans="1:6" ht="15.75" customHeight="1">
      <c r="A77" s="580" t="s">
        <v>478</v>
      </c>
      <c r="B77" s="580" t="s">
        <v>485</v>
      </c>
      <c r="C77" s="186">
        <v>0</v>
      </c>
      <c r="D77" s="186"/>
      <c r="E77" s="186"/>
      <c r="F77" s="184">
        <f t="shared" si="6"/>
        <v>0</v>
      </c>
    </row>
    <row r="78" spans="1:6" ht="15.75" customHeight="1">
      <c r="A78" s="580" t="s">
        <v>479</v>
      </c>
      <c r="B78" s="580" t="s">
        <v>486</v>
      </c>
      <c r="C78" s="186"/>
      <c r="D78" s="186"/>
      <c r="E78" s="186"/>
      <c r="F78" s="184">
        <f t="shared" si="6"/>
        <v>0</v>
      </c>
    </row>
    <row r="79" spans="1:6" ht="15.75" customHeight="1">
      <c r="A79" s="580" t="s">
        <v>480</v>
      </c>
      <c r="B79" s="580" t="s">
        <v>487</v>
      </c>
      <c r="C79" s="186"/>
      <c r="D79" s="186"/>
      <c r="E79" s="186"/>
      <c r="F79" s="184">
        <f t="shared" si="6"/>
        <v>0</v>
      </c>
    </row>
    <row r="80" spans="1:6" ht="15.75" customHeight="1">
      <c r="A80" s="580" t="s">
        <v>481</v>
      </c>
      <c r="B80" s="580" t="s">
        <v>488</v>
      </c>
      <c r="C80" s="186"/>
      <c r="D80" s="186"/>
      <c r="E80" s="186"/>
      <c r="F80" s="184">
        <f t="shared" si="6"/>
        <v>0</v>
      </c>
    </row>
    <row r="81" spans="1:9" ht="15.75" customHeight="1">
      <c r="A81" s="580" t="s">
        <v>482</v>
      </c>
      <c r="B81" s="580" t="s">
        <v>489</v>
      </c>
      <c r="C81" s="186"/>
      <c r="D81" s="186"/>
      <c r="E81" s="186"/>
      <c r="F81" s="184">
        <f t="shared" si="6"/>
        <v>0</v>
      </c>
    </row>
    <row r="82" spans="1:9" ht="15.75" customHeight="1">
      <c r="A82" s="580" t="s">
        <v>483</v>
      </c>
      <c r="B82" s="580" t="s">
        <v>490</v>
      </c>
      <c r="C82" s="186">
        <v>0</v>
      </c>
      <c r="D82" s="186"/>
      <c r="E82" s="186"/>
      <c r="F82" s="184">
        <f t="shared" si="6"/>
        <v>0</v>
      </c>
    </row>
    <row r="83" spans="1:9" ht="15.75" customHeight="1">
      <c r="A83" s="176"/>
      <c r="B83" s="581"/>
      <c r="C83" s="186"/>
      <c r="D83" s="186"/>
      <c r="E83" s="186"/>
      <c r="F83" s="184">
        <f t="shared" si="6"/>
        <v>0</v>
      </c>
    </row>
    <row r="84" spans="1:9" ht="15.75" customHeight="1">
      <c r="A84" s="174" t="s">
        <v>223</v>
      </c>
      <c r="B84" s="174" t="s">
        <v>224</v>
      </c>
      <c r="C84" s="186">
        <f>SUM(C85:C88)</f>
        <v>0</v>
      </c>
      <c r="D84" s="186">
        <f>SUM(D85:D88)</f>
        <v>0</v>
      </c>
      <c r="E84" s="186">
        <f>SUM(E85:E88)</f>
        <v>0</v>
      </c>
      <c r="F84" s="184">
        <f t="shared" si="6"/>
        <v>0</v>
      </c>
    </row>
    <row r="85" spans="1:9" ht="15.75" customHeight="1">
      <c r="A85" s="580" t="s">
        <v>491</v>
      </c>
      <c r="B85" s="580" t="s">
        <v>495</v>
      </c>
      <c r="C85" s="186"/>
      <c r="D85" s="186">
        <v>0</v>
      </c>
      <c r="E85" s="186"/>
      <c r="F85" s="184">
        <f t="shared" si="6"/>
        <v>0</v>
      </c>
    </row>
    <row r="86" spans="1:9" ht="15.75" customHeight="1">
      <c r="A86" s="580" t="s">
        <v>492</v>
      </c>
      <c r="B86" s="580" t="s">
        <v>496</v>
      </c>
      <c r="C86" s="186">
        <v>0</v>
      </c>
      <c r="D86" s="186">
        <v>0</v>
      </c>
      <c r="E86" s="186"/>
      <c r="F86" s="184">
        <f t="shared" si="6"/>
        <v>0</v>
      </c>
    </row>
    <row r="87" spans="1:9" ht="15.75" customHeight="1">
      <c r="A87" s="580" t="s">
        <v>493</v>
      </c>
      <c r="B87" s="580" t="s">
        <v>497</v>
      </c>
      <c r="C87" s="186"/>
      <c r="D87" s="186"/>
      <c r="E87" s="186"/>
      <c r="F87" s="184">
        <f t="shared" si="6"/>
        <v>0</v>
      </c>
    </row>
    <row r="88" spans="1:9" ht="15.75" customHeight="1">
      <c r="A88" s="580" t="s">
        <v>494</v>
      </c>
      <c r="B88" s="580" t="s">
        <v>498</v>
      </c>
      <c r="C88" s="186"/>
      <c r="D88" s="186"/>
      <c r="E88" s="186"/>
      <c r="F88" s="184">
        <f t="shared" si="6"/>
        <v>0</v>
      </c>
    </row>
    <row r="89" spans="1:9" ht="15.75" customHeight="1">
      <c r="A89" s="176"/>
      <c r="B89" s="581"/>
      <c r="C89" s="186"/>
      <c r="D89" s="186"/>
      <c r="E89" s="186"/>
      <c r="F89" s="184">
        <f t="shared" si="6"/>
        <v>0</v>
      </c>
    </row>
    <row r="90" spans="1:9" ht="15.75" customHeight="1">
      <c r="A90" s="182" t="s">
        <v>225</v>
      </c>
      <c r="B90" s="182" t="s">
        <v>226</v>
      </c>
      <c r="C90" s="197">
        <f>SUM(C91:C93)</f>
        <v>0</v>
      </c>
      <c r="D90" s="197">
        <f>SUM(D91:D93)</f>
        <v>0</v>
      </c>
      <c r="E90" s="197">
        <f>SUM(E91:E93)</f>
        <v>0</v>
      </c>
      <c r="F90" s="184">
        <f t="shared" si="6"/>
        <v>0</v>
      </c>
    </row>
    <row r="91" spans="1:9" ht="15.75" customHeight="1">
      <c r="A91" s="580" t="s">
        <v>499</v>
      </c>
      <c r="B91" s="580" t="s">
        <v>504</v>
      </c>
      <c r="C91" s="186"/>
      <c r="D91" s="186">
        <f>(+D11+D12+D13+D14+D15+D18+D19+D20+D25+D26)*3%</f>
        <v>0</v>
      </c>
      <c r="E91" s="186"/>
      <c r="F91" s="184">
        <f t="shared" si="6"/>
        <v>0</v>
      </c>
      <c r="G91" s="250"/>
      <c r="I91" s="106" t="s">
        <v>64</v>
      </c>
    </row>
    <row r="92" spans="1:9" ht="15.75" customHeight="1">
      <c r="A92" s="580" t="s">
        <v>500</v>
      </c>
      <c r="B92" s="580" t="s">
        <v>505</v>
      </c>
      <c r="C92" s="186"/>
      <c r="D92" s="186"/>
      <c r="E92" s="186"/>
      <c r="F92" s="184">
        <f t="shared" si="6"/>
        <v>0</v>
      </c>
    </row>
    <row r="93" spans="1:9" ht="15.75" customHeight="1">
      <c r="A93" s="724" t="s">
        <v>503</v>
      </c>
      <c r="B93" s="728" t="s">
        <v>506</v>
      </c>
      <c r="C93" s="293"/>
      <c r="D93" s="265"/>
      <c r="E93" s="286"/>
      <c r="F93" s="184">
        <f t="shared" si="6"/>
        <v>0</v>
      </c>
    </row>
    <row r="94" spans="1:9" ht="15.75" customHeight="1">
      <c r="A94" s="322"/>
      <c r="B94" s="727"/>
      <c r="C94" s="288"/>
      <c r="D94" s="197"/>
      <c r="E94" s="288"/>
      <c r="F94" s="184">
        <f t="shared" si="6"/>
        <v>0</v>
      </c>
    </row>
    <row r="95" spans="1:9" ht="15.75" customHeight="1">
      <c r="A95" s="182" t="s">
        <v>227</v>
      </c>
      <c r="B95" s="182" t="s">
        <v>228</v>
      </c>
      <c r="C95" s="197">
        <f>SUM(C96:C98)</f>
        <v>0</v>
      </c>
      <c r="D95" s="197">
        <f>SUM(D96:D98)</f>
        <v>0</v>
      </c>
      <c r="E95" s="197">
        <f>SUM(E96:E98)</f>
        <v>0</v>
      </c>
      <c r="F95" s="184">
        <f t="shared" si="6"/>
        <v>0</v>
      </c>
    </row>
    <row r="96" spans="1:9" ht="15.75" customHeight="1">
      <c r="A96" s="580" t="s">
        <v>507</v>
      </c>
      <c r="B96" s="580" t="s">
        <v>510</v>
      </c>
      <c r="C96" s="186">
        <v>0</v>
      </c>
      <c r="D96" s="186">
        <v>0</v>
      </c>
      <c r="E96" s="186"/>
      <c r="F96" s="184">
        <f t="shared" si="6"/>
        <v>0</v>
      </c>
    </row>
    <row r="97" spans="1:6" ht="15.75" customHeight="1">
      <c r="A97" s="580" t="s">
        <v>508</v>
      </c>
      <c r="B97" s="580" t="s">
        <v>511</v>
      </c>
      <c r="C97" s="186">
        <v>0</v>
      </c>
      <c r="D97" s="186"/>
      <c r="E97" s="186"/>
      <c r="F97" s="184">
        <f t="shared" si="6"/>
        <v>0</v>
      </c>
    </row>
    <row r="98" spans="1:6" ht="15.75" customHeight="1">
      <c r="A98" s="580" t="s">
        <v>509</v>
      </c>
      <c r="B98" s="580" t="s">
        <v>512</v>
      </c>
      <c r="C98" s="186">
        <v>0</v>
      </c>
      <c r="D98" s="186"/>
      <c r="E98" s="186"/>
      <c r="F98" s="184">
        <f t="shared" si="6"/>
        <v>0</v>
      </c>
    </row>
    <row r="99" spans="1:6" ht="15.75" customHeight="1">
      <c r="A99" s="176"/>
      <c r="B99" s="581"/>
      <c r="C99" s="186"/>
      <c r="D99" s="186"/>
      <c r="E99" s="186"/>
      <c r="F99" s="184">
        <f t="shared" si="6"/>
        <v>0</v>
      </c>
    </row>
    <row r="100" spans="1:6" ht="15.75" customHeight="1">
      <c r="A100" s="174" t="s">
        <v>229</v>
      </c>
      <c r="B100" s="174" t="s">
        <v>230</v>
      </c>
      <c r="C100" s="186">
        <f>SUM(C101:C109)</f>
        <v>0</v>
      </c>
      <c r="D100" s="186">
        <f>SUM(D101:D109)</f>
        <v>0</v>
      </c>
      <c r="E100" s="186">
        <f>SUM(E101:E109)</f>
        <v>0</v>
      </c>
      <c r="F100" s="184">
        <f t="shared" si="6"/>
        <v>0</v>
      </c>
    </row>
    <row r="101" spans="1:6" ht="15.75" customHeight="1">
      <c r="A101" s="580" t="s">
        <v>513</v>
      </c>
      <c r="B101" s="580" t="s">
        <v>522</v>
      </c>
      <c r="C101" s="186">
        <v>0</v>
      </c>
      <c r="D101" s="186"/>
      <c r="E101" s="186"/>
      <c r="F101" s="184">
        <f t="shared" si="6"/>
        <v>0</v>
      </c>
    </row>
    <row r="102" spans="1:6" ht="15.75" customHeight="1">
      <c r="A102" s="580" t="s">
        <v>514</v>
      </c>
      <c r="B102" s="580" t="s">
        <v>523</v>
      </c>
      <c r="C102" s="576"/>
      <c r="D102" s="186"/>
      <c r="E102" s="186"/>
      <c r="F102" s="184">
        <f t="shared" si="6"/>
        <v>0</v>
      </c>
    </row>
    <row r="103" spans="1:6" ht="15.75" customHeight="1">
      <c r="A103" s="580" t="s">
        <v>515</v>
      </c>
      <c r="B103" s="580" t="s">
        <v>524</v>
      </c>
      <c r="C103" s="186"/>
      <c r="D103" s="186"/>
      <c r="E103" s="186"/>
      <c r="F103" s="184">
        <f t="shared" si="6"/>
        <v>0</v>
      </c>
    </row>
    <row r="104" spans="1:6" ht="15.75" customHeight="1">
      <c r="A104" s="580" t="s">
        <v>516</v>
      </c>
      <c r="B104" s="580" t="s">
        <v>526</v>
      </c>
      <c r="C104" s="186"/>
      <c r="D104" s="186"/>
      <c r="E104" s="186"/>
      <c r="F104" s="184">
        <f t="shared" si="6"/>
        <v>0</v>
      </c>
    </row>
    <row r="105" spans="1:6" ht="15.75" customHeight="1">
      <c r="A105" s="580" t="s">
        <v>517</v>
      </c>
      <c r="B105" s="580" t="s">
        <v>525</v>
      </c>
      <c r="C105" s="186">
        <v>0</v>
      </c>
      <c r="D105" s="186"/>
      <c r="E105" s="186"/>
      <c r="F105" s="184">
        <f t="shared" si="6"/>
        <v>0</v>
      </c>
    </row>
    <row r="106" spans="1:6" ht="15.75" customHeight="1">
      <c r="A106" s="580" t="s">
        <v>518</v>
      </c>
      <c r="B106" s="580" t="s">
        <v>530</v>
      </c>
      <c r="C106" s="186"/>
      <c r="D106" s="186"/>
      <c r="E106" s="186"/>
      <c r="F106" s="184">
        <f t="shared" si="6"/>
        <v>0</v>
      </c>
    </row>
    <row r="107" spans="1:6" ht="15.75" customHeight="1">
      <c r="A107" s="580" t="s">
        <v>519</v>
      </c>
      <c r="B107" s="580" t="s">
        <v>527</v>
      </c>
      <c r="C107" s="186">
        <v>0</v>
      </c>
      <c r="D107" s="186"/>
      <c r="E107" s="186"/>
      <c r="F107" s="184">
        <f t="shared" si="6"/>
        <v>0</v>
      </c>
    </row>
    <row r="108" spans="1:6" ht="26.25" customHeight="1">
      <c r="A108" s="580" t="s">
        <v>520</v>
      </c>
      <c r="B108" s="580" t="s">
        <v>528</v>
      </c>
      <c r="C108" s="186">
        <v>0</v>
      </c>
      <c r="D108" s="186"/>
      <c r="E108" s="186"/>
      <c r="F108" s="184">
        <f t="shared" si="6"/>
        <v>0</v>
      </c>
    </row>
    <row r="109" spans="1:6" ht="15.75" customHeight="1">
      <c r="A109" s="580" t="s">
        <v>521</v>
      </c>
      <c r="B109" s="580" t="s">
        <v>529</v>
      </c>
      <c r="C109" s="186"/>
      <c r="D109" s="186"/>
      <c r="E109" s="186"/>
      <c r="F109" s="184">
        <f t="shared" si="6"/>
        <v>0</v>
      </c>
    </row>
    <row r="110" spans="1:6" ht="15.75" customHeight="1">
      <c r="A110" s="176"/>
      <c r="B110" s="581"/>
      <c r="C110" s="186"/>
      <c r="D110" s="186"/>
      <c r="E110" s="186"/>
      <c r="F110" s="184">
        <f t="shared" si="6"/>
        <v>0</v>
      </c>
    </row>
    <row r="111" spans="1:6" ht="15.75" customHeight="1">
      <c r="A111" s="174" t="s">
        <v>231</v>
      </c>
      <c r="B111" s="174" t="s">
        <v>232</v>
      </c>
      <c r="C111" s="186">
        <f>SUM(C112:C115)</f>
        <v>0</v>
      </c>
      <c r="D111" s="186">
        <f>SUM(D112:D115)</f>
        <v>0</v>
      </c>
      <c r="E111" s="186">
        <f>SUM(E112:E115)</f>
        <v>0</v>
      </c>
      <c r="F111" s="184">
        <f t="shared" si="6"/>
        <v>0</v>
      </c>
    </row>
    <row r="112" spans="1:6" ht="15.75" customHeight="1">
      <c r="A112" s="580" t="s">
        <v>531</v>
      </c>
      <c r="B112" s="580" t="s">
        <v>535</v>
      </c>
      <c r="C112" s="186"/>
      <c r="D112" s="186"/>
      <c r="E112" s="186"/>
      <c r="F112" s="184">
        <f t="shared" si="6"/>
        <v>0</v>
      </c>
    </row>
    <row r="113" spans="1:6" ht="15.75" customHeight="1">
      <c r="A113" s="580" t="s">
        <v>532</v>
      </c>
      <c r="B113" s="580" t="s">
        <v>536</v>
      </c>
      <c r="C113" s="186"/>
      <c r="D113" s="186"/>
      <c r="E113" s="186"/>
      <c r="F113" s="184">
        <f t="shared" si="6"/>
        <v>0</v>
      </c>
    </row>
    <row r="114" spans="1:6" ht="15.75" customHeight="1">
      <c r="A114" s="580" t="s">
        <v>533</v>
      </c>
      <c r="B114" s="580" t="s">
        <v>537</v>
      </c>
      <c r="C114" s="186"/>
      <c r="D114" s="186"/>
      <c r="E114" s="186"/>
      <c r="F114" s="184">
        <f t="shared" si="6"/>
        <v>0</v>
      </c>
    </row>
    <row r="115" spans="1:6" ht="15.75" customHeight="1">
      <c r="A115" s="580" t="s">
        <v>534</v>
      </c>
      <c r="B115" s="580" t="s">
        <v>538</v>
      </c>
      <c r="C115" s="186"/>
      <c r="D115" s="186"/>
      <c r="E115" s="186"/>
      <c r="F115" s="184">
        <f t="shared" si="6"/>
        <v>0</v>
      </c>
    </row>
    <row r="116" spans="1:6" ht="15.75" customHeight="1">
      <c r="A116" s="176"/>
      <c r="B116" s="581"/>
      <c r="C116" s="186"/>
      <c r="D116" s="186"/>
      <c r="E116" s="186"/>
      <c r="F116" s="184">
        <f t="shared" si="6"/>
        <v>0</v>
      </c>
    </row>
    <row r="117" spans="1:6" ht="15.75" customHeight="1">
      <c r="A117" s="174" t="s">
        <v>233</v>
      </c>
      <c r="B117" s="174" t="s">
        <v>234</v>
      </c>
      <c r="C117" s="186">
        <f>SUM(C118:C123)</f>
        <v>0</v>
      </c>
      <c r="D117" s="186">
        <f>SUM(D118:D123)</f>
        <v>0</v>
      </c>
      <c r="E117" s="186">
        <f>SUM(E118:E123)</f>
        <v>0</v>
      </c>
      <c r="F117" s="184">
        <f t="shared" si="6"/>
        <v>0</v>
      </c>
    </row>
    <row r="118" spans="1:6" ht="15.75" customHeight="1">
      <c r="A118" s="580" t="s">
        <v>539</v>
      </c>
      <c r="B118" s="580" t="s">
        <v>547</v>
      </c>
      <c r="C118" s="186"/>
      <c r="D118" s="186"/>
      <c r="E118" s="186"/>
      <c r="F118" s="184">
        <f t="shared" si="6"/>
        <v>0</v>
      </c>
    </row>
    <row r="119" spans="1:6" ht="15.75" customHeight="1">
      <c r="A119" s="580" t="s">
        <v>541</v>
      </c>
      <c r="B119" s="580" t="s">
        <v>548</v>
      </c>
      <c r="C119" s="186"/>
      <c r="D119" s="186"/>
      <c r="E119" s="186"/>
      <c r="F119" s="184">
        <f t="shared" si="6"/>
        <v>0</v>
      </c>
    </row>
    <row r="120" spans="1:6" ht="15.75" customHeight="1">
      <c r="A120" s="580" t="s">
        <v>542</v>
      </c>
      <c r="B120" s="580" t="s">
        <v>549</v>
      </c>
      <c r="C120" s="186"/>
      <c r="D120" s="186"/>
      <c r="E120" s="186"/>
      <c r="F120" s="184">
        <f t="shared" si="6"/>
        <v>0</v>
      </c>
    </row>
    <row r="121" spans="1:6" ht="15.75" customHeight="1">
      <c r="A121" s="580" t="s">
        <v>543</v>
      </c>
      <c r="B121" s="580" t="s">
        <v>550</v>
      </c>
      <c r="C121" s="186"/>
      <c r="D121" s="186"/>
      <c r="E121" s="186"/>
      <c r="F121" s="184">
        <f t="shared" si="6"/>
        <v>0</v>
      </c>
    </row>
    <row r="122" spans="1:6" ht="15.75" customHeight="1">
      <c r="A122" s="580" t="s">
        <v>544</v>
      </c>
      <c r="B122" s="580" t="s">
        <v>551</v>
      </c>
      <c r="C122" s="186"/>
      <c r="D122" s="186"/>
      <c r="E122" s="186"/>
      <c r="F122" s="184">
        <f t="shared" si="6"/>
        <v>0</v>
      </c>
    </row>
    <row r="123" spans="1:6" ht="15.75" customHeight="1">
      <c r="A123" s="580" t="s">
        <v>545</v>
      </c>
      <c r="B123" s="580" t="s">
        <v>552</v>
      </c>
      <c r="C123" s="186"/>
      <c r="D123" s="186"/>
      <c r="E123" s="186"/>
      <c r="F123" s="184">
        <f t="shared" si="6"/>
        <v>0</v>
      </c>
    </row>
    <row r="124" spans="1:6" ht="15.75" customHeight="1">
      <c r="A124" s="176"/>
      <c r="B124" s="581"/>
      <c r="C124" s="186"/>
      <c r="D124" s="186"/>
      <c r="E124" s="186"/>
      <c r="F124" s="184">
        <f t="shared" si="6"/>
        <v>0</v>
      </c>
    </row>
    <row r="125" spans="1:6" ht="15.75" customHeight="1">
      <c r="A125" s="174">
        <v>2</v>
      </c>
      <c r="B125" s="174" t="s">
        <v>553</v>
      </c>
      <c r="C125" s="186">
        <f>+C126+C133+C140+C149+C153+C159</f>
        <v>0</v>
      </c>
      <c r="D125" s="186">
        <f>+D126+D133+D140+D149+D153+D159</f>
        <v>0</v>
      </c>
      <c r="E125" s="186">
        <f>+E126+E133+E140+E149+E153+E159</f>
        <v>0</v>
      </c>
      <c r="F125" s="184">
        <f t="shared" si="6"/>
        <v>0</v>
      </c>
    </row>
    <row r="126" spans="1:6" ht="15.75" customHeight="1">
      <c r="A126" s="174" t="s">
        <v>235</v>
      </c>
      <c r="B126" s="174" t="s">
        <v>236</v>
      </c>
      <c r="C126" s="186">
        <f>SUM(C127:C131)</f>
        <v>0</v>
      </c>
      <c r="D126" s="186">
        <f>SUM(D127:D131)</f>
        <v>0</v>
      </c>
      <c r="E126" s="186">
        <f>SUM(E127:E131)</f>
        <v>0</v>
      </c>
      <c r="F126" s="184">
        <f t="shared" si="6"/>
        <v>0</v>
      </c>
    </row>
    <row r="127" spans="1:6" ht="15.75" customHeight="1">
      <c r="A127" s="580" t="s">
        <v>554</v>
      </c>
      <c r="B127" s="580" t="s">
        <v>573</v>
      </c>
      <c r="C127" s="186">
        <v>0</v>
      </c>
      <c r="D127" s="186">
        <v>0</v>
      </c>
      <c r="E127" s="186"/>
      <c r="F127" s="184">
        <f t="shared" si="6"/>
        <v>0</v>
      </c>
    </row>
    <row r="128" spans="1:6" ht="15.75" customHeight="1">
      <c r="A128" s="580" t="s">
        <v>555</v>
      </c>
      <c r="B128" s="580" t="s">
        <v>574</v>
      </c>
      <c r="C128" s="186"/>
      <c r="D128" s="186"/>
      <c r="E128" s="186"/>
      <c r="F128" s="184">
        <f t="shared" si="6"/>
        <v>0</v>
      </c>
    </row>
    <row r="129" spans="1:9" ht="15.75" customHeight="1">
      <c r="A129" s="580" t="s">
        <v>556</v>
      </c>
      <c r="B129" s="580" t="s">
        <v>575</v>
      </c>
      <c r="C129" s="186"/>
      <c r="D129" s="186"/>
      <c r="E129" s="186"/>
      <c r="F129" s="184">
        <f t="shared" si="6"/>
        <v>0</v>
      </c>
    </row>
    <row r="130" spans="1:9" ht="15.75" customHeight="1">
      <c r="A130" s="580" t="s">
        <v>571</v>
      </c>
      <c r="B130" s="580" t="s">
        <v>576</v>
      </c>
      <c r="C130" s="186"/>
      <c r="D130" s="186">
        <v>0</v>
      </c>
      <c r="E130" s="186"/>
      <c r="F130" s="184">
        <f t="shared" si="6"/>
        <v>0</v>
      </c>
    </row>
    <row r="131" spans="1:9" ht="15.75" customHeight="1">
      <c r="A131" s="580" t="s">
        <v>572</v>
      </c>
      <c r="B131" s="580" t="s">
        <v>577</v>
      </c>
      <c r="C131" s="186"/>
      <c r="D131" s="186"/>
      <c r="E131" s="186"/>
      <c r="F131" s="184">
        <f t="shared" si="6"/>
        <v>0</v>
      </c>
    </row>
    <row r="132" spans="1:9" ht="15.75" customHeight="1">
      <c r="A132" s="580"/>
      <c r="B132" s="580"/>
      <c r="C132" s="186"/>
      <c r="D132" s="186"/>
      <c r="E132" s="186"/>
      <c r="F132" s="184">
        <f t="shared" si="6"/>
        <v>0</v>
      </c>
    </row>
    <row r="133" spans="1:9" ht="15.75" customHeight="1">
      <c r="A133" s="182" t="s">
        <v>237</v>
      </c>
      <c r="B133" s="182" t="s">
        <v>238</v>
      </c>
      <c r="C133" s="197">
        <f>SUM(C134:C137)</f>
        <v>0</v>
      </c>
      <c r="D133" s="197">
        <f>SUM(D134:D137)</f>
        <v>0</v>
      </c>
      <c r="E133" s="197">
        <f>SUM(E134:E137)</f>
        <v>0</v>
      </c>
      <c r="F133" s="184">
        <f t="shared" si="6"/>
        <v>0</v>
      </c>
    </row>
    <row r="134" spans="1:9" ht="15.75" customHeight="1">
      <c r="A134" s="580" t="s">
        <v>582</v>
      </c>
      <c r="B134" s="580" t="s">
        <v>578</v>
      </c>
      <c r="C134" s="186"/>
      <c r="D134" s="186"/>
      <c r="E134" s="186"/>
      <c r="F134" s="184">
        <f t="shared" si="6"/>
        <v>0</v>
      </c>
    </row>
    <row r="135" spans="1:9" ht="15.75" customHeight="1">
      <c r="A135" s="580" t="s">
        <v>583</v>
      </c>
      <c r="B135" s="580" t="s">
        <v>579</v>
      </c>
      <c r="C135" s="186">
        <v>0</v>
      </c>
      <c r="D135" s="186"/>
      <c r="E135" s="186"/>
      <c r="F135" s="184">
        <f t="shared" si="6"/>
        <v>0</v>
      </c>
      <c r="I135" s="474"/>
    </row>
    <row r="136" spans="1:9" ht="15.75" customHeight="1">
      <c r="A136" s="580" t="s">
        <v>584</v>
      </c>
      <c r="B136" s="580" t="s">
        <v>580</v>
      </c>
      <c r="C136" s="186">
        <v>0</v>
      </c>
      <c r="D136" s="186"/>
      <c r="E136" s="186"/>
      <c r="F136" s="184">
        <f t="shared" si="6"/>
        <v>0</v>
      </c>
      <c r="H136" s="474"/>
    </row>
    <row r="137" spans="1:9" ht="15.75" customHeight="1">
      <c r="A137" s="580" t="s">
        <v>585</v>
      </c>
      <c r="B137" s="580" t="s">
        <v>581</v>
      </c>
      <c r="C137" s="186"/>
      <c r="D137" s="186"/>
      <c r="E137" s="186"/>
      <c r="F137" s="184">
        <f t="shared" ref="F137:F200" si="7">+C137+D137+E137</f>
        <v>0</v>
      </c>
    </row>
    <row r="138" spans="1:9" ht="15.75" customHeight="1">
      <c r="A138" s="176"/>
      <c r="B138" s="581"/>
      <c r="C138" s="186"/>
      <c r="D138" s="186"/>
      <c r="E138" s="186"/>
      <c r="F138" s="184">
        <f t="shared" si="7"/>
        <v>0</v>
      </c>
    </row>
    <row r="139" spans="1:9" ht="15.75" customHeight="1">
      <c r="A139" s="176"/>
      <c r="B139" s="581"/>
      <c r="C139" s="186"/>
      <c r="D139" s="186"/>
      <c r="E139" s="186"/>
      <c r="F139" s="184">
        <f t="shared" si="7"/>
        <v>0</v>
      </c>
    </row>
    <row r="140" spans="1:9" ht="31.5" customHeight="1">
      <c r="A140" s="174" t="s">
        <v>586</v>
      </c>
      <c r="B140" s="174" t="s">
        <v>587</v>
      </c>
      <c r="C140" s="186">
        <f>SUM(C141:C147)</f>
        <v>0</v>
      </c>
      <c r="D140" s="186">
        <f>SUM(D141:D147)</f>
        <v>0</v>
      </c>
      <c r="E140" s="186">
        <f>SUM(E141:E147)</f>
        <v>0</v>
      </c>
      <c r="F140" s="184">
        <f t="shared" si="7"/>
        <v>0</v>
      </c>
    </row>
    <row r="141" spans="1:9" ht="15.75" customHeight="1">
      <c r="A141" s="580" t="s">
        <v>588</v>
      </c>
      <c r="B141" s="580" t="s">
        <v>595</v>
      </c>
      <c r="C141" s="186">
        <v>0</v>
      </c>
      <c r="D141" s="186">
        <v>0</v>
      </c>
      <c r="E141" s="186"/>
      <c r="F141" s="184">
        <f t="shared" si="7"/>
        <v>0</v>
      </c>
    </row>
    <row r="142" spans="1:9" ht="15.75" customHeight="1">
      <c r="A142" s="580" t="s">
        <v>589</v>
      </c>
      <c r="B142" s="580" t="s">
        <v>596</v>
      </c>
      <c r="C142" s="347">
        <v>0</v>
      </c>
      <c r="D142" s="186"/>
      <c r="E142" s="186"/>
      <c r="F142" s="184">
        <f t="shared" si="7"/>
        <v>0</v>
      </c>
    </row>
    <row r="143" spans="1:9" ht="15.75" customHeight="1">
      <c r="A143" s="724" t="s">
        <v>590</v>
      </c>
      <c r="B143" s="724" t="s">
        <v>597</v>
      </c>
      <c r="C143" s="265">
        <v>0</v>
      </c>
      <c r="D143" s="265"/>
      <c r="E143" s="265"/>
      <c r="F143" s="184">
        <f t="shared" si="7"/>
        <v>0</v>
      </c>
    </row>
    <row r="144" spans="1:9" ht="15.75" customHeight="1">
      <c r="A144" s="725" t="s">
        <v>591</v>
      </c>
      <c r="B144" s="725" t="s">
        <v>598</v>
      </c>
      <c r="C144" s="197">
        <v>0</v>
      </c>
      <c r="D144" s="197"/>
      <c r="E144" s="197"/>
      <c r="F144" s="184">
        <f t="shared" si="7"/>
        <v>0</v>
      </c>
    </row>
    <row r="145" spans="1:6" ht="15.75" customHeight="1">
      <c r="A145" s="580" t="s">
        <v>592</v>
      </c>
      <c r="B145" s="580" t="s">
        <v>599</v>
      </c>
      <c r="C145" s="186">
        <v>0</v>
      </c>
      <c r="D145" s="186"/>
      <c r="E145" s="186"/>
      <c r="F145" s="184">
        <f t="shared" si="7"/>
        <v>0</v>
      </c>
    </row>
    <row r="146" spans="1:6" ht="15.75" customHeight="1">
      <c r="A146" s="580" t="s">
        <v>593</v>
      </c>
      <c r="B146" s="580" t="s">
        <v>600</v>
      </c>
      <c r="C146" s="186">
        <v>0</v>
      </c>
      <c r="D146" s="186"/>
      <c r="E146" s="186"/>
      <c r="F146" s="184">
        <f t="shared" si="7"/>
        <v>0</v>
      </c>
    </row>
    <row r="147" spans="1:6" ht="15.75" customHeight="1">
      <c r="A147" s="580" t="s">
        <v>594</v>
      </c>
      <c r="B147" s="580" t="s">
        <v>601</v>
      </c>
      <c r="C147" s="186">
        <v>0</v>
      </c>
      <c r="D147" s="186"/>
      <c r="E147" s="186"/>
      <c r="F147" s="184">
        <f t="shared" si="7"/>
        <v>0</v>
      </c>
    </row>
    <row r="148" spans="1:6" ht="15.75" customHeight="1">
      <c r="A148" s="176"/>
      <c r="B148" s="581"/>
      <c r="C148" s="186">
        <v>0</v>
      </c>
      <c r="D148" s="186"/>
      <c r="E148" s="186"/>
      <c r="F148" s="184">
        <f t="shared" si="7"/>
        <v>0</v>
      </c>
    </row>
    <row r="149" spans="1:6" ht="15.75" customHeight="1">
      <c r="A149" s="174" t="s">
        <v>239</v>
      </c>
      <c r="B149" s="174" t="s">
        <v>240</v>
      </c>
      <c r="C149" s="186">
        <f>SUM(C150:C151)</f>
        <v>0</v>
      </c>
      <c r="D149" s="186">
        <f>SUM(D150:D151)</f>
        <v>0</v>
      </c>
      <c r="E149" s="186">
        <f>SUM(E150:E151)</f>
        <v>0</v>
      </c>
      <c r="F149" s="184">
        <f t="shared" si="7"/>
        <v>0</v>
      </c>
    </row>
    <row r="150" spans="1:6" ht="15.75" customHeight="1">
      <c r="A150" s="580" t="s">
        <v>602</v>
      </c>
      <c r="B150" s="580" t="s">
        <v>604</v>
      </c>
      <c r="C150" s="186"/>
      <c r="D150" s="186"/>
      <c r="E150" s="186"/>
      <c r="F150" s="184">
        <f t="shared" si="7"/>
        <v>0</v>
      </c>
    </row>
    <row r="151" spans="1:6" ht="15.75" customHeight="1">
      <c r="A151" s="580" t="s">
        <v>603</v>
      </c>
      <c r="B151" s="580" t="s">
        <v>605</v>
      </c>
      <c r="C151" s="186">
        <v>0</v>
      </c>
      <c r="D151" s="186"/>
      <c r="E151" s="186"/>
      <c r="F151" s="184">
        <f t="shared" si="7"/>
        <v>0</v>
      </c>
    </row>
    <row r="152" spans="1:6" ht="15.75" customHeight="1">
      <c r="A152" s="176"/>
      <c r="B152" s="581"/>
      <c r="C152" s="186"/>
      <c r="D152" s="186"/>
      <c r="E152" s="186"/>
      <c r="F152" s="184">
        <f t="shared" si="7"/>
        <v>0</v>
      </c>
    </row>
    <row r="153" spans="1:6" ht="15.75" customHeight="1">
      <c r="A153" s="174" t="s">
        <v>606</v>
      </c>
      <c r="B153" s="174" t="s">
        <v>607</v>
      </c>
      <c r="C153" s="186">
        <f>SUM(C154:C157)</f>
        <v>0</v>
      </c>
      <c r="D153" s="186">
        <f>SUM(D154:D157)</f>
        <v>0</v>
      </c>
      <c r="E153" s="186">
        <f>SUM(E154:E157)</f>
        <v>0</v>
      </c>
      <c r="F153" s="184">
        <f t="shared" si="7"/>
        <v>0</v>
      </c>
    </row>
    <row r="154" spans="1:6" ht="15.75" customHeight="1">
      <c r="A154" s="580" t="s">
        <v>608</v>
      </c>
      <c r="B154" s="580" t="s">
        <v>612</v>
      </c>
      <c r="C154" s="186"/>
      <c r="D154" s="186"/>
      <c r="E154" s="186"/>
      <c r="F154" s="184">
        <f t="shared" si="7"/>
        <v>0</v>
      </c>
    </row>
    <row r="155" spans="1:6" ht="15.75" customHeight="1">
      <c r="A155" s="580" t="s">
        <v>609</v>
      </c>
      <c r="B155" s="580" t="s">
        <v>613</v>
      </c>
      <c r="C155" s="186"/>
      <c r="D155" s="186"/>
      <c r="E155" s="186"/>
      <c r="F155" s="184">
        <f t="shared" si="7"/>
        <v>0</v>
      </c>
    </row>
    <row r="156" spans="1:6" ht="15.75" customHeight="1">
      <c r="A156" s="580" t="s">
        <v>610</v>
      </c>
      <c r="B156" s="580" t="s">
        <v>614</v>
      </c>
      <c r="C156" s="186"/>
      <c r="D156" s="186"/>
      <c r="E156" s="186"/>
      <c r="F156" s="184">
        <f t="shared" si="7"/>
        <v>0</v>
      </c>
    </row>
    <row r="157" spans="1:6" ht="15.75" customHeight="1">
      <c r="A157" s="580" t="s">
        <v>611</v>
      </c>
      <c r="B157" s="580" t="s">
        <v>615</v>
      </c>
      <c r="C157" s="186"/>
      <c r="D157" s="186"/>
      <c r="E157" s="186"/>
      <c r="F157" s="184">
        <f t="shared" si="7"/>
        <v>0</v>
      </c>
    </row>
    <row r="158" spans="1:6" ht="15.75" customHeight="1">
      <c r="A158" s="176"/>
      <c r="B158" s="581"/>
      <c r="C158" s="186"/>
      <c r="D158" s="186"/>
      <c r="E158" s="186"/>
      <c r="F158" s="184">
        <f t="shared" si="7"/>
        <v>0</v>
      </c>
    </row>
    <row r="159" spans="1:6" ht="15.75" customHeight="1">
      <c r="A159" s="174" t="s">
        <v>241</v>
      </c>
      <c r="B159" s="174" t="s">
        <v>242</v>
      </c>
      <c r="C159" s="186">
        <f>SUM(C160:C167)</f>
        <v>0</v>
      </c>
      <c r="D159" s="186">
        <f>SUM(D160:D167)</f>
        <v>0</v>
      </c>
      <c r="E159" s="186">
        <f>SUM(E160:E167)</f>
        <v>0</v>
      </c>
      <c r="F159" s="184">
        <f t="shared" si="7"/>
        <v>0</v>
      </c>
    </row>
    <row r="160" spans="1:6" ht="15.75" customHeight="1">
      <c r="A160" s="580" t="s">
        <v>616</v>
      </c>
      <c r="B160" s="580" t="s">
        <v>427</v>
      </c>
      <c r="C160" s="186">
        <v>0</v>
      </c>
      <c r="D160" s="186">
        <v>0</v>
      </c>
      <c r="E160" s="186"/>
      <c r="F160" s="184">
        <f t="shared" si="7"/>
        <v>0</v>
      </c>
    </row>
    <row r="161" spans="1:6" ht="15.75" customHeight="1">
      <c r="A161" s="580" t="s">
        <v>617</v>
      </c>
      <c r="B161" s="580" t="s">
        <v>428</v>
      </c>
      <c r="C161" s="186"/>
      <c r="D161" s="186">
        <v>0</v>
      </c>
      <c r="E161" s="186"/>
      <c r="F161" s="184">
        <f t="shared" si="7"/>
        <v>0</v>
      </c>
    </row>
    <row r="162" spans="1:6" ht="15.75" customHeight="1">
      <c r="A162" s="580" t="s">
        <v>618</v>
      </c>
      <c r="B162" s="580" t="s">
        <v>429</v>
      </c>
      <c r="C162" s="186">
        <v>0</v>
      </c>
      <c r="D162" s="186">
        <v>0</v>
      </c>
      <c r="E162" s="186"/>
      <c r="F162" s="184">
        <f t="shared" si="7"/>
        <v>0</v>
      </c>
    </row>
    <row r="163" spans="1:6" ht="15.75" customHeight="1">
      <c r="A163" s="580" t="s">
        <v>619</v>
      </c>
      <c r="B163" s="580" t="s">
        <v>430</v>
      </c>
      <c r="C163" s="186"/>
      <c r="D163" s="186"/>
      <c r="E163" s="186"/>
      <c r="F163" s="184">
        <f t="shared" si="7"/>
        <v>0</v>
      </c>
    </row>
    <row r="164" spans="1:6" ht="15.75" customHeight="1">
      <c r="A164" s="580" t="s">
        <v>620</v>
      </c>
      <c r="B164" s="580" t="s">
        <v>431</v>
      </c>
      <c r="C164" s="186">
        <v>0</v>
      </c>
      <c r="D164" s="186"/>
      <c r="E164" s="186"/>
      <c r="F164" s="184">
        <f t="shared" si="7"/>
        <v>0</v>
      </c>
    </row>
    <row r="165" spans="1:6" ht="15.75" customHeight="1">
      <c r="A165" s="580" t="s">
        <v>621</v>
      </c>
      <c r="B165" s="580" t="s">
        <v>432</v>
      </c>
      <c r="C165" s="186"/>
      <c r="D165" s="186"/>
      <c r="E165" s="186"/>
      <c r="F165" s="184">
        <f t="shared" si="7"/>
        <v>0</v>
      </c>
    </row>
    <row r="166" spans="1:6" ht="15.75" customHeight="1">
      <c r="A166" s="580" t="s">
        <v>622</v>
      </c>
      <c r="B166" s="580" t="s">
        <v>433</v>
      </c>
      <c r="C166" s="186">
        <v>0</v>
      </c>
      <c r="D166" s="186"/>
      <c r="E166" s="186"/>
      <c r="F166" s="184">
        <f t="shared" si="7"/>
        <v>0</v>
      </c>
    </row>
    <row r="167" spans="1:6" ht="15.75" customHeight="1">
      <c r="A167" s="580" t="s">
        <v>623</v>
      </c>
      <c r="B167" s="580" t="s">
        <v>434</v>
      </c>
      <c r="C167" s="186">
        <v>0</v>
      </c>
      <c r="D167" s="186"/>
      <c r="E167" s="186"/>
      <c r="F167" s="184">
        <f t="shared" si="7"/>
        <v>0</v>
      </c>
    </row>
    <row r="168" spans="1:6" ht="15.75" customHeight="1">
      <c r="A168" s="176"/>
      <c r="B168" s="581"/>
      <c r="C168" s="186"/>
      <c r="D168" s="186"/>
      <c r="E168" s="186"/>
      <c r="F168" s="184">
        <f t="shared" si="7"/>
        <v>0</v>
      </c>
    </row>
    <row r="169" spans="1:6" ht="15.75" customHeight="1">
      <c r="A169" s="174">
        <v>3</v>
      </c>
      <c r="B169" s="174" t="s">
        <v>183</v>
      </c>
      <c r="C169" s="186">
        <f>+C170+C176+C186+C190</f>
        <v>0</v>
      </c>
      <c r="D169" s="186">
        <f>+D170+D176+D186+D190</f>
        <v>0</v>
      </c>
      <c r="E169" s="186">
        <f>+E170+E176+E186+E190</f>
        <v>0</v>
      </c>
      <c r="F169" s="184">
        <f t="shared" si="7"/>
        <v>0</v>
      </c>
    </row>
    <row r="170" spans="1:6" ht="15.75" customHeight="1">
      <c r="A170" s="174" t="s">
        <v>243</v>
      </c>
      <c r="B170" s="174" t="s">
        <v>244</v>
      </c>
      <c r="C170" s="186">
        <f>SUM(C171:C174)</f>
        <v>0</v>
      </c>
      <c r="D170" s="186">
        <f>SUM(D171:D174)</f>
        <v>0</v>
      </c>
      <c r="E170" s="186">
        <f>SUM(E171:E174)</f>
        <v>0</v>
      </c>
      <c r="F170" s="184">
        <f t="shared" si="7"/>
        <v>0</v>
      </c>
    </row>
    <row r="171" spans="1:6" ht="15.75" customHeight="1">
      <c r="A171" s="580" t="s">
        <v>624</v>
      </c>
      <c r="B171" s="580" t="s">
        <v>628</v>
      </c>
      <c r="C171" s="186"/>
      <c r="D171" s="186"/>
      <c r="E171" s="186"/>
      <c r="F171" s="184">
        <f t="shared" si="7"/>
        <v>0</v>
      </c>
    </row>
    <row r="172" spans="1:6" ht="15.75" customHeight="1">
      <c r="A172" s="580" t="s">
        <v>625</v>
      </c>
      <c r="B172" s="580" t="s">
        <v>629</v>
      </c>
      <c r="C172" s="186"/>
      <c r="D172" s="186"/>
      <c r="E172" s="186"/>
      <c r="F172" s="184">
        <f t="shared" si="7"/>
        <v>0</v>
      </c>
    </row>
    <row r="173" spans="1:6" ht="15.75" customHeight="1">
      <c r="A173" s="580" t="s">
        <v>626</v>
      </c>
      <c r="B173" s="580" t="s">
        <v>630</v>
      </c>
      <c r="C173" s="186"/>
      <c r="D173" s="186"/>
      <c r="E173" s="186"/>
      <c r="F173" s="184">
        <f t="shared" si="7"/>
        <v>0</v>
      </c>
    </row>
    <row r="174" spans="1:6" ht="15.75" customHeight="1">
      <c r="A174" s="580" t="s">
        <v>627</v>
      </c>
      <c r="B174" s="580" t="s">
        <v>631</v>
      </c>
      <c r="C174" s="186"/>
      <c r="D174" s="186"/>
      <c r="E174" s="186"/>
      <c r="F174" s="184">
        <f t="shared" si="7"/>
        <v>0</v>
      </c>
    </row>
    <row r="175" spans="1:6" ht="15.75" customHeight="1">
      <c r="A175" s="580"/>
      <c r="B175" s="580"/>
      <c r="C175" s="186"/>
      <c r="D175" s="186"/>
      <c r="E175" s="186"/>
      <c r="F175" s="184">
        <f t="shared" si="7"/>
        <v>0</v>
      </c>
    </row>
    <row r="176" spans="1:6" ht="15.75" customHeight="1">
      <c r="A176" s="174" t="s">
        <v>245</v>
      </c>
      <c r="B176" s="174" t="s">
        <v>246</v>
      </c>
      <c r="C176" s="186">
        <f>SUM(C177:C184)</f>
        <v>0</v>
      </c>
      <c r="D176" s="186">
        <f>SUM(D177:D184)</f>
        <v>0</v>
      </c>
      <c r="E176" s="186">
        <f>SUM(E177:E184)</f>
        <v>0</v>
      </c>
      <c r="F176" s="184">
        <f t="shared" si="7"/>
        <v>0</v>
      </c>
    </row>
    <row r="177" spans="1:6" ht="15.75" customHeight="1">
      <c r="A177" s="580" t="s">
        <v>632</v>
      </c>
      <c r="B177" s="580" t="s">
        <v>640</v>
      </c>
      <c r="C177" s="186"/>
      <c r="D177" s="186"/>
      <c r="E177" s="186"/>
      <c r="F177" s="184">
        <f t="shared" si="7"/>
        <v>0</v>
      </c>
    </row>
    <row r="178" spans="1:6" ht="15.75" customHeight="1">
      <c r="A178" s="580" t="s">
        <v>633</v>
      </c>
      <c r="B178" s="580" t="s">
        <v>641</v>
      </c>
      <c r="C178" s="186"/>
      <c r="D178" s="186"/>
      <c r="E178" s="186"/>
      <c r="F178" s="184">
        <f t="shared" si="7"/>
        <v>0</v>
      </c>
    </row>
    <row r="179" spans="1:6" ht="30" customHeight="1">
      <c r="A179" s="580" t="s">
        <v>634</v>
      </c>
      <c r="B179" s="729" t="s">
        <v>642</v>
      </c>
      <c r="C179" s="186"/>
      <c r="D179" s="186"/>
      <c r="E179" s="186"/>
      <c r="F179" s="184">
        <f t="shared" si="7"/>
        <v>0</v>
      </c>
    </row>
    <row r="180" spans="1:6" ht="15.75" customHeight="1">
      <c r="A180" s="580" t="s">
        <v>635</v>
      </c>
      <c r="B180" s="580" t="s">
        <v>643</v>
      </c>
      <c r="C180" s="186"/>
      <c r="D180" s="186"/>
      <c r="E180" s="186"/>
      <c r="F180" s="184">
        <f t="shared" si="7"/>
        <v>0</v>
      </c>
    </row>
    <row r="181" spans="1:6" ht="15.75" customHeight="1">
      <c r="A181" s="580" t="s">
        <v>636</v>
      </c>
      <c r="B181" s="580" t="s">
        <v>645</v>
      </c>
      <c r="C181" s="186"/>
      <c r="D181" s="186"/>
      <c r="E181" s="186">
        <v>0</v>
      </c>
      <c r="F181" s="184">
        <f t="shared" si="7"/>
        <v>0</v>
      </c>
    </row>
    <row r="182" spans="1:6" ht="15.75" customHeight="1">
      <c r="A182" s="580" t="s">
        <v>637</v>
      </c>
      <c r="B182" s="580" t="s">
        <v>644</v>
      </c>
      <c r="C182" s="186">
        <v>0</v>
      </c>
      <c r="D182" s="186"/>
      <c r="E182" s="186"/>
      <c r="F182" s="184">
        <f t="shared" si="7"/>
        <v>0</v>
      </c>
    </row>
    <row r="183" spans="1:6" ht="15.75" customHeight="1">
      <c r="A183" s="580" t="s">
        <v>638</v>
      </c>
      <c r="B183" s="580" t="s">
        <v>646</v>
      </c>
      <c r="C183" s="186"/>
      <c r="D183" s="186"/>
      <c r="E183" s="186"/>
      <c r="F183" s="184">
        <f t="shared" si="7"/>
        <v>0</v>
      </c>
    </row>
    <row r="184" spans="1:6" ht="15.75" customHeight="1">
      <c r="A184" s="580" t="s">
        <v>639</v>
      </c>
      <c r="B184" s="580" t="s">
        <v>649</v>
      </c>
      <c r="C184" s="186"/>
      <c r="D184" s="186"/>
      <c r="E184" s="186"/>
      <c r="F184" s="184">
        <f t="shared" si="7"/>
        <v>0</v>
      </c>
    </row>
    <row r="185" spans="1:6" ht="15.75" customHeight="1">
      <c r="A185" s="580"/>
      <c r="B185" s="581"/>
      <c r="C185" s="186"/>
      <c r="D185" s="186"/>
      <c r="E185" s="186"/>
      <c r="F185" s="184">
        <f t="shared" si="7"/>
        <v>0</v>
      </c>
    </row>
    <row r="186" spans="1:6" ht="15.75" customHeight="1">
      <c r="A186" s="174" t="s">
        <v>650</v>
      </c>
      <c r="B186" s="174" t="s">
        <v>651</v>
      </c>
      <c r="C186" s="186">
        <f>SUM(C187:C188)</f>
        <v>0</v>
      </c>
      <c r="D186" s="186">
        <f>SUM(D187:D188)</f>
        <v>0</v>
      </c>
      <c r="E186" s="186">
        <f>SUM(E187:E188)</f>
        <v>0</v>
      </c>
      <c r="F186" s="184">
        <f t="shared" si="7"/>
        <v>0</v>
      </c>
    </row>
    <row r="187" spans="1:6" ht="15.75" customHeight="1">
      <c r="A187" s="580" t="s">
        <v>654</v>
      </c>
      <c r="B187" s="580" t="s">
        <v>652</v>
      </c>
      <c r="C187" s="186"/>
      <c r="D187" s="186"/>
      <c r="E187" s="186"/>
      <c r="F187" s="184">
        <f t="shared" si="7"/>
        <v>0</v>
      </c>
    </row>
    <row r="188" spans="1:6" ht="15.75" customHeight="1">
      <c r="A188" s="580" t="s">
        <v>655</v>
      </c>
      <c r="B188" s="580" t="s">
        <v>653</v>
      </c>
      <c r="C188" s="186"/>
      <c r="D188" s="186"/>
      <c r="E188" s="186"/>
      <c r="F188" s="184">
        <f t="shared" si="7"/>
        <v>0</v>
      </c>
    </row>
    <row r="189" spans="1:6" ht="15.75" customHeight="1">
      <c r="A189" s="289"/>
      <c r="B189" s="727"/>
      <c r="C189" s="288"/>
      <c r="D189" s="288"/>
      <c r="E189" s="288"/>
      <c r="F189" s="184">
        <f t="shared" si="7"/>
        <v>0</v>
      </c>
    </row>
    <row r="190" spans="1:6" ht="15.75" customHeight="1">
      <c r="A190" s="182" t="s">
        <v>247</v>
      </c>
      <c r="B190" s="182" t="s">
        <v>248</v>
      </c>
      <c r="C190" s="197">
        <f>SUM(C191:C195)</f>
        <v>0</v>
      </c>
      <c r="D190" s="197">
        <f>SUM(D191:D195)</f>
        <v>0</v>
      </c>
      <c r="E190" s="197">
        <f>SUM(E191:E195)</f>
        <v>0</v>
      </c>
      <c r="F190" s="184">
        <f t="shared" si="7"/>
        <v>0</v>
      </c>
    </row>
    <row r="191" spans="1:6" ht="15.75" customHeight="1">
      <c r="A191" s="580" t="s">
        <v>656</v>
      </c>
      <c r="B191" s="580" t="s">
        <v>662</v>
      </c>
      <c r="C191" s="186"/>
      <c r="D191" s="186"/>
      <c r="E191" s="186"/>
      <c r="F191" s="184">
        <f t="shared" si="7"/>
        <v>0</v>
      </c>
    </row>
    <row r="192" spans="1:6" ht="15.75" customHeight="1">
      <c r="A192" s="580" t="s">
        <v>657</v>
      </c>
      <c r="B192" s="580" t="s">
        <v>663</v>
      </c>
      <c r="C192" s="186"/>
      <c r="D192" s="186"/>
      <c r="E192" s="186"/>
      <c r="F192" s="184">
        <f t="shared" si="7"/>
        <v>0</v>
      </c>
    </row>
    <row r="193" spans="1:6" ht="15.75" customHeight="1">
      <c r="A193" s="580" t="s">
        <v>659</v>
      </c>
      <c r="B193" s="580" t="s">
        <v>664</v>
      </c>
      <c r="C193" s="186"/>
      <c r="D193" s="186"/>
      <c r="E193" s="186"/>
      <c r="F193" s="184">
        <f t="shared" si="7"/>
        <v>0</v>
      </c>
    </row>
    <row r="194" spans="1:6" ht="15.75" customHeight="1">
      <c r="A194" s="580" t="s">
        <v>660</v>
      </c>
      <c r="B194" s="580" t="s">
        <v>665</v>
      </c>
      <c r="C194" s="186"/>
      <c r="D194" s="186"/>
      <c r="E194" s="186"/>
      <c r="F194" s="184">
        <f t="shared" si="7"/>
        <v>0</v>
      </c>
    </row>
    <row r="195" spans="1:6" ht="15.75" customHeight="1">
      <c r="A195" s="580" t="s">
        <v>661</v>
      </c>
      <c r="B195" s="580" t="s">
        <v>676</v>
      </c>
      <c r="C195" s="186"/>
      <c r="D195" s="186"/>
      <c r="E195" s="186"/>
      <c r="F195" s="184">
        <f t="shared" si="7"/>
        <v>0</v>
      </c>
    </row>
    <row r="196" spans="1:6" ht="15.75" customHeight="1">
      <c r="A196" s="176"/>
      <c r="B196" s="581"/>
      <c r="C196" s="186"/>
      <c r="D196" s="186"/>
      <c r="E196" s="186"/>
      <c r="F196" s="184">
        <f t="shared" si="7"/>
        <v>0</v>
      </c>
    </row>
    <row r="197" spans="1:6" ht="15.75" customHeight="1">
      <c r="A197" s="174">
        <v>4</v>
      </c>
      <c r="B197" s="174" t="s">
        <v>184</v>
      </c>
      <c r="C197" s="186">
        <f>+C198+C208+C218</f>
        <v>0</v>
      </c>
      <c r="D197" s="186">
        <f>+D198+D208+D218</f>
        <v>0</v>
      </c>
      <c r="E197" s="186">
        <f>+E198+E208+E218</f>
        <v>0</v>
      </c>
      <c r="F197" s="184">
        <f t="shared" si="7"/>
        <v>0</v>
      </c>
    </row>
    <row r="198" spans="1:6" ht="15.75" customHeight="1">
      <c r="A198" s="182" t="s">
        <v>249</v>
      </c>
      <c r="B198" s="182" t="s">
        <v>250</v>
      </c>
      <c r="C198" s="197">
        <f>SUM(C199:C206)</f>
        <v>0</v>
      </c>
      <c r="D198" s="197">
        <f>SUM(D199:D206)</f>
        <v>0</v>
      </c>
      <c r="E198" s="197">
        <f>SUM(E199:E206)</f>
        <v>0</v>
      </c>
      <c r="F198" s="184">
        <f t="shared" si="7"/>
        <v>0</v>
      </c>
    </row>
    <row r="199" spans="1:6" ht="15.75" customHeight="1">
      <c r="A199" s="580" t="s">
        <v>677</v>
      </c>
      <c r="B199" s="580" t="s">
        <v>685</v>
      </c>
      <c r="C199" s="186"/>
      <c r="D199" s="186"/>
      <c r="E199" s="186"/>
      <c r="F199" s="184">
        <f t="shared" si="7"/>
        <v>0</v>
      </c>
    </row>
    <row r="200" spans="1:6" ht="15.75" customHeight="1">
      <c r="A200" s="580" t="s">
        <v>678</v>
      </c>
      <c r="B200" s="580" t="s">
        <v>686</v>
      </c>
      <c r="C200" s="186"/>
      <c r="D200" s="186"/>
      <c r="E200" s="186"/>
      <c r="F200" s="184">
        <f t="shared" si="7"/>
        <v>0</v>
      </c>
    </row>
    <row r="201" spans="1:6" ht="15.75" customHeight="1">
      <c r="A201" s="580" t="s">
        <v>679</v>
      </c>
      <c r="B201" s="580" t="s">
        <v>687</v>
      </c>
      <c r="C201" s="186"/>
      <c r="D201" s="186"/>
      <c r="E201" s="186"/>
      <c r="F201" s="184">
        <f t="shared" ref="F201:F264" si="8">+C201+D201+E201</f>
        <v>0</v>
      </c>
    </row>
    <row r="202" spans="1:6" ht="15.75" customHeight="1">
      <c r="A202" s="580" t="s">
        <v>680</v>
      </c>
      <c r="B202" s="580" t="s">
        <v>688</v>
      </c>
      <c r="C202" s="186"/>
      <c r="D202" s="186"/>
      <c r="E202" s="186"/>
      <c r="F202" s="184">
        <f t="shared" si="8"/>
        <v>0</v>
      </c>
    </row>
    <row r="203" spans="1:6" ht="15.75" customHeight="1">
      <c r="A203" s="580" t="s">
        <v>681</v>
      </c>
      <c r="B203" s="580" t="s">
        <v>689</v>
      </c>
      <c r="C203" s="186"/>
      <c r="D203" s="186"/>
      <c r="E203" s="186"/>
      <c r="F203" s="184">
        <f t="shared" si="8"/>
        <v>0</v>
      </c>
    </row>
    <row r="204" spans="1:6" ht="15.75" customHeight="1">
      <c r="A204" s="580" t="s">
        <v>682</v>
      </c>
      <c r="B204" s="580" t="s">
        <v>690</v>
      </c>
      <c r="C204" s="186"/>
      <c r="D204" s="186"/>
      <c r="E204" s="186"/>
      <c r="F204" s="184">
        <f t="shared" si="8"/>
        <v>0</v>
      </c>
    </row>
    <row r="205" spans="1:6" ht="15.75" customHeight="1">
      <c r="A205" s="580" t="s">
        <v>683</v>
      </c>
      <c r="B205" s="580" t="s">
        <v>691</v>
      </c>
      <c r="C205" s="186"/>
      <c r="D205" s="186"/>
      <c r="E205" s="186"/>
      <c r="F205" s="184">
        <f t="shared" si="8"/>
        <v>0</v>
      </c>
    </row>
    <row r="206" spans="1:6" ht="15.75" customHeight="1">
      <c r="A206" s="580" t="s">
        <v>684</v>
      </c>
      <c r="B206" s="580" t="s">
        <v>692</v>
      </c>
      <c r="C206" s="186"/>
      <c r="D206" s="186"/>
      <c r="E206" s="186"/>
      <c r="F206" s="184">
        <f t="shared" si="8"/>
        <v>0</v>
      </c>
    </row>
    <row r="207" spans="1:6" ht="15.75" customHeight="1">
      <c r="A207" s="176"/>
      <c r="B207" s="581"/>
      <c r="C207" s="186"/>
      <c r="D207" s="186"/>
      <c r="E207" s="186"/>
      <c r="F207" s="184">
        <f t="shared" si="8"/>
        <v>0</v>
      </c>
    </row>
    <row r="208" spans="1:6" ht="15.75" customHeight="1">
      <c r="A208" s="174" t="s">
        <v>251</v>
      </c>
      <c r="B208" s="174" t="s">
        <v>252</v>
      </c>
      <c r="C208" s="186">
        <f>SUM(C209:C216)</f>
        <v>0</v>
      </c>
      <c r="D208" s="186">
        <f>SUM(D209:D216)</f>
        <v>0</v>
      </c>
      <c r="E208" s="186">
        <f>SUM(E209:E216)</f>
        <v>0</v>
      </c>
      <c r="F208" s="184">
        <f t="shared" si="8"/>
        <v>0</v>
      </c>
    </row>
    <row r="209" spans="1:6" ht="15.75" customHeight="1">
      <c r="A209" s="580" t="s">
        <v>693</v>
      </c>
      <c r="B209" s="580" t="s">
        <v>701</v>
      </c>
      <c r="C209" s="186"/>
      <c r="D209" s="186"/>
      <c r="E209" s="186"/>
      <c r="F209" s="184">
        <f t="shared" si="8"/>
        <v>0</v>
      </c>
    </row>
    <row r="210" spans="1:6" ht="15.75" customHeight="1">
      <c r="A210" s="580" t="s">
        <v>694</v>
      </c>
      <c r="B210" s="580" t="s">
        <v>702</v>
      </c>
      <c r="C210" s="186"/>
      <c r="D210" s="186"/>
      <c r="E210" s="186"/>
      <c r="F210" s="184">
        <f t="shared" si="8"/>
        <v>0</v>
      </c>
    </row>
    <row r="211" spans="1:6" ht="27.75" customHeight="1">
      <c r="A211" s="580" t="s">
        <v>695</v>
      </c>
      <c r="B211" s="729" t="s">
        <v>703</v>
      </c>
      <c r="C211" s="186"/>
      <c r="D211" s="186"/>
      <c r="E211" s="186"/>
      <c r="F211" s="184">
        <f t="shared" si="8"/>
        <v>0</v>
      </c>
    </row>
    <row r="212" spans="1:6" ht="15.75" customHeight="1">
      <c r="A212" s="580" t="s">
        <v>696</v>
      </c>
      <c r="B212" s="580" t="s">
        <v>704</v>
      </c>
      <c r="C212" s="186"/>
      <c r="D212" s="186"/>
      <c r="E212" s="186"/>
      <c r="F212" s="184">
        <f t="shared" si="8"/>
        <v>0</v>
      </c>
    </row>
    <row r="213" spans="1:6" ht="15.75" customHeight="1">
      <c r="A213" s="580" t="s">
        <v>697</v>
      </c>
      <c r="B213" s="580" t="s">
        <v>705</v>
      </c>
      <c r="C213" s="186"/>
      <c r="D213" s="186"/>
      <c r="E213" s="186"/>
      <c r="F213" s="184">
        <f t="shared" si="8"/>
        <v>0</v>
      </c>
    </row>
    <row r="214" spans="1:6" ht="15.75" customHeight="1">
      <c r="A214" s="580" t="s">
        <v>698</v>
      </c>
      <c r="B214" s="580" t="s">
        <v>706</v>
      </c>
      <c r="C214" s="186"/>
      <c r="D214" s="186"/>
      <c r="E214" s="186"/>
      <c r="F214" s="184">
        <f t="shared" si="8"/>
        <v>0</v>
      </c>
    </row>
    <row r="215" spans="1:6" ht="15.75" customHeight="1">
      <c r="A215" s="580" t="s">
        <v>699</v>
      </c>
      <c r="B215" s="580" t="s">
        <v>707</v>
      </c>
      <c r="C215" s="186"/>
      <c r="D215" s="186"/>
      <c r="E215" s="186"/>
      <c r="F215" s="184">
        <f t="shared" si="8"/>
        <v>0</v>
      </c>
    </row>
    <row r="216" spans="1:6" ht="15.75" customHeight="1">
      <c r="A216" s="580" t="s">
        <v>700</v>
      </c>
      <c r="B216" s="580" t="s">
        <v>708</v>
      </c>
      <c r="C216" s="186"/>
      <c r="D216" s="186"/>
      <c r="E216" s="186"/>
      <c r="F216" s="184">
        <f t="shared" si="8"/>
        <v>0</v>
      </c>
    </row>
    <row r="217" spans="1:6" ht="15.75" customHeight="1">
      <c r="A217" s="176"/>
      <c r="B217" s="581"/>
      <c r="C217" s="186"/>
      <c r="D217" s="186"/>
      <c r="E217" s="186"/>
      <c r="F217" s="184">
        <f t="shared" si="8"/>
        <v>0</v>
      </c>
    </row>
    <row r="218" spans="1:6" ht="15.75" customHeight="1">
      <c r="A218" s="174" t="s">
        <v>253</v>
      </c>
      <c r="B218" s="174" t="s">
        <v>254</v>
      </c>
      <c r="C218" s="186">
        <f>SUM(C219:C220)</f>
        <v>0</v>
      </c>
      <c r="D218" s="186">
        <f>SUM(D219:D220)</f>
        <v>0</v>
      </c>
      <c r="E218" s="186">
        <f>SUM(E219:E220)</f>
        <v>0</v>
      </c>
      <c r="F218" s="184">
        <f t="shared" si="8"/>
        <v>0</v>
      </c>
    </row>
    <row r="219" spans="1:6" ht="15.75" customHeight="1">
      <c r="A219" s="580" t="s">
        <v>709</v>
      </c>
      <c r="B219" s="580" t="s">
        <v>711</v>
      </c>
      <c r="C219" s="186"/>
      <c r="D219" s="186"/>
      <c r="E219" s="186"/>
      <c r="F219" s="184">
        <f t="shared" si="8"/>
        <v>0</v>
      </c>
    </row>
    <row r="220" spans="1:6" ht="15.75" customHeight="1">
      <c r="A220" s="580" t="s">
        <v>710</v>
      </c>
      <c r="B220" s="580" t="s">
        <v>712</v>
      </c>
      <c r="C220" s="186"/>
      <c r="D220" s="186"/>
      <c r="E220" s="186"/>
      <c r="F220" s="184">
        <f t="shared" si="8"/>
        <v>0</v>
      </c>
    </row>
    <row r="221" spans="1:6" ht="15.75" customHeight="1">
      <c r="A221" s="176"/>
      <c r="B221" s="581"/>
      <c r="C221" s="186"/>
      <c r="D221" s="186"/>
      <c r="E221" s="186"/>
      <c r="F221" s="184">
        <f t="shared" si="8"/>
        <v>0</v>
      </c>
    </row>
    <row r="222" spans="1:6" ht="15.75" customHeight="1">
      <c r="A222" s="174">
        <v>5</v>
      </c>
      <c r="B222" s="174" t="s">
        <v>713</v>
      </c>
      <c r="C222" s="186">
        <f>+C223+C233+C243+C248</f>
        <v>0</v>
      </c>
      <c r="D222" s="186">
        <f>+D223+D233+D243+D248</f>
        <v>0</v>
      </c>
      <c r="E222" s="186">
        <f>+E223+E233+E243+E248</f>
        <v>0</v>
      </c>
      <c r="F222" s="184">
        <f t="shared" si="8"/>
        <v>0</v>
      </c>
    </row>
    <row r="223" spans="1:6" ht="15.75" customHeight="1">
      <c r="A223" s="174" t="s">
        <v>255</v>
      </c>
      <c r="B223" s="174" t="s">
        <v>256</v>
      </c>
      <c r="C223" s="186">
        <f>SUM(C224:C231)</f>
        <v>0</v>
      </c>
      <c r="D223" s="186">
        <v>0</v>
      </c>
      <c r="E223" s="186">
        <f>SUM(E224:E231)</f>
        <v>0</v>
      </c>
      <c r="F223" s="184">
        <f t="shared" si="8"/>
        <v>0</v>
      </c>
    </row>
    <row r="224" spans="1:6" ht="15.75" customHeight="1">
      <c r="A224" s="580" t="s">
        <v>714</v>
      </c>
      <c r="B224" s="580" t="s">
        <v>722</v>
      </c>
      <c r="C224" s="186"/>
      <c r="D224" s="186"/>
      <c r="E224" s="186"/>
      <c r="F224" s="184">
        <f t="shared" si="8"/>
        <v>0</v>
      </c>
    </row>
    <row r="225" spans="1:6" ht="15.75" customHeight="1">
      <c r="A225" s="580" t="s">
        <v>715</v>
      </c>
      <c r="B225" s="580" t="s">
        <v>723</v>
      </c>
      <c r="C225" s="186">
        <v>0</v>
      </c>
      <c r="D225" s="186"/>
      <c r="E225" s="186"/>
      <c r="F225" s="184">
        <f t="shared" si="8"/>
        <v>0</v>
      </c>
    </row>
    <row r="226" spans="1:6" ht="15.75" customHeight="1">
      <c r="A226" s="580" t="s">
        <v>716</v>
      </c>
      <c r="B226" s="580" t="s">
        <v>724</v>
      </c>
      <c r="C226" s="186"/>
      <c r="D226" s="186"/>
      <c r="E226" s="186"/>
      <c r="F226" s="184">
        <f t="shared" si="8"/>
        <v>0</v>
      </c>
    </row>
    <row r="227" spans="1:6" ht="15.75" customHeight="1">
      <c r="A227" s="580" t="s">
        <v>717</v>
      </c>
      <c r="B227" s="580" t="s">
        <v>725</v>
      </c>
      <c r="C227" s="186">
        <v>0</v>
      </c>
      <c r="D227" s="186">
        <v>0</v>
      </c>
      <c r="E227" s="186"/>
      <c r="F227" s="184">
        <f t="shared" si="8"/>
        <v>0</v>
      </c>
    </row>
    <row r="228" spans="1:6" ht="15.75" customHeight="1">
      <c r="A228" s="580" t="s">
        <v>718</v>
      </c>
      <c r="B228" s="580" t="s">
        <v>726</v>
      </c>
      <c r="C228" s="186">
        <v>0</v>
      </c>
      <c r="D228" s="186"/>
      <c r="E228" s="186"/>
      <c r="F228" s="184">
        <f t="shared" si="8"/>
        <v>0</v>
      </c>
    </row>
    <row r="229" spans="1:6" ht="15.75" customHeight="1">
      <c r="A229" s="580" t="s">
        <v>719</v>
      </c>
      <c r="B229" s="580" t="s">
        <v>727</v>
      </c>
      <c r="C229" s="186"/>
      <c r="D229" s="186"/>
      <c r="E229" s="186"/>
      <c r="F229" s="184">
        <f t="shared" si="8"/>
        <v>0</v>
      </c>
    </row>
    <row r="230" spans="1:6" ht="15.75" customHeight="1">
      <c r="A230" s="580" t="s">
        <v>720</v>
      </c>
      <c r="B230" s="580" t="s">
        <v>728</v>
      </c>
      <c r="C230" s="186">
        <v>0</v>
      </c>
      <c r="D230" s="186"/>
      <c r="E230" s="186"/>
      <c r="F230" s="184">
        <f t="shared" si="8"/>
        <v>0</v>
      </c>
    </row>
    <row r="231" spans="1:6" ht="15.75" customHeight="1">
      <c r="A231" s="580" t="s">
        <v>721</v>
      </c>
      <c r="B231" s="580" t="s">
        <v>729</v>
      </c>
      <c r="C231" s="186"/>
      <c r="D231" s="186"/>
      <c r="E231" s="186"/>
      <c r="F231" s="184">
        <f t="shared" si="8"/>
        <v>0</v>
      </c>
    </row>
    <row r="232" spans="1:6" ht="15.75" customHeight="1">
      <c r="A232" s="175"/>
      <c r="B232" s="581"/>
      <c r="C232" s="186"/>
      <c r="D232" s="186"/>
      <c r="E232" s="186"/>
      <c r="F232" s="184">
        <f t="shared" si="8"/>
        <v>0</v>
      </c>
    </row>
    <row r="233" spans="1:6" ht="15.75" customHeight="1">
      <c r="A233" s="174" t="s">
        <v>257</v>
      </c>
      <c r="B233" s="174" t="s">
        <v>258</v>
      </c>
      <c r="C233" s="186">
        <f>SUM(C234:C241)</f>
        <v>0</v>
      </c>
      <c r="D233" s="186">
        <f>SUM(D234:D241)</f>
        <v>0</v>
      </c>
      <c r="E233" s="186">
        <f>SUM(E234:E241)</f>
        <v>0</v>
      </c>
      <c r="F233" s="184">
        <f t="shared" si="8"/>
        <v>0</v>
      </c>
    </row>
    <row r="234" spans="1:6" ht="15.75" customHeight="1">
      <c r="A234" s="580" t="s">
        <v>730</v>
      </c>
      <c r="B234" s="580" t="s">
        <v>738</v>
      </c>
      <c r="C234" s="186">
        <v>0</v>
      </c>
      <c r="D234" s="186"/>
      <c r="E234" s="186"/>
      <c r="F234" s="184">
        <f t="shared" si="8"/>
        <v>0</v>
      </c>
    </row>
    <row r="235" spans="1:6" ht="15.75" customHeight="1">
      <c r="A235" s="580" t="s">
        <v>731</v>
      </c>
      <c r="B235" s="580" t="s">
        <v>739</v>
      </c>
      <c r="C235" s="186"/>
      <c r="D235" s="186"/>
      <c r="E235" s="186"/>
      <c r="F235" s="184">
        <f t="shared" si="8"/>
        <v>0</v>
      </c>
    </row>
    <row r="236" spans="1:6" ht="15.75" customHeight="1">
      <c r="A236" s="580" t="s">
        <v>732</v>
      </c>
      <c r="B236" s="580" t="s">
        <v>740</v>
      </c>
      <c r="C236" s="186"/>
      <c r="D236" s="186"/>
      <c r="E236" s="186"/>
      <c r="F236" s="184">
        <f t="shared" si="8"/>
        <v>0</v>
      </c>
    </row>
    <row r="237" spans="1:6" ht="15.75" customHeight="1">
      <c r="A237" s="580" t="s">
        <v>733</v>
      </c>
      <c r="B237" s="580" t="s">
        <v>741</v>
      </c>
      <c r="C237" s="186"/>
      <c r="D237" s="186"/>
      <c r="E237" s="186"/>
      <c r="F237" s="184">
        <f t="shared" si="8"/>
        <v>0</v>
      </c>
    </row>
    <row r="238" spans="1:6" ht="15.75" customHeight="1">
      <c r="A238" s="580" t="s">
        <v>734</v>
      </c>
      <c r="B238" s="580" t="s">
        <v>742</v>
      </c>
      <c r="C238" s="186"/>
      <c r="D238" s="186"/>
      <c r="E238" s="186"/>
      <c r="F238" s="184">
        <f t="shared" si="8"/>
        <v>0</v>
      </c>
    </row>
    <row r="239" spans="1:6" ht="15.75" customHeight="1">
      <c r="A239" s="725" t="s">
        <v>735</v>
      </c>
      <c r="B239" s="725" t="s">
        <v>743</v>
      </c>
      <c r="C239" s="197"/>
      <c r="D239" s="197"/>
      <c r="E239" s="197"/>
      <c r="F239" s="184">
        <f t="shared" si="8"/>
        <v>0</v>
      </c>
    </row>
    <row r="240" spans="1:6" ht="15.75" customHeight="1">
      <c r="A240" s="580" t="s">
        <v>736</v>
      </c>
      <c r="B240" s="580" t="s">
        <v>744</v>
      </c>
      <c r="C240" s="186"/>
      <c r="D240" s="186"/>
      <c r="E240" s="186"/>
      <c r="F240" s="184">
        <f t="shared" si="8"/>
        <v>0</v>
      </c>
    </row>
    <row r="241" spans="1:7" ht="15.75" customHeight="1">
      <c r="A241" s="580" t="s">
        <v>737</v>
      </c>
      <c r="B241" s="580" t="s">
        <v>745</v>
      </c>
      <c r="C241" s="186"/>
      <c r="D241" s="186"/>
      <c r="E241" s="186"/>
      <c r="F241" s="184">
        <f t="shared" si="8"/>
        <v>0</v>
      </c>
    </row>
    <row r="242" spans="1:7" ht="15.75" customHeight="1">
      <c r="A242" s="176"/>
      <c r="B242" s="581"/>
      <c r="C242" s="186"/>
      <c r="D242" s="186"/>
      <c r="E242" s="186"/>
      <c r="F242" s="184">
        <f t="shared" si="8"/>
        <v>0</v>
      </c>
    </row>
    <row r="243" spans="1:7" ht="15.75" customHeight="1">
      <c r="A243" s="174" t="s">
        <v>259</v>
      </c>
      <c r="B243" s="174" t="s">
        <v>260</v>
      </c>
      <c r="C243" s="186">
        <f>SUM(C244:C246)</f>
        <v>0</v>
      </c>
      <c r="D243" s="186">
        <f>SUM(D244:D246)</f>
        <v>0</v>
      </c>
      <c r="E243" s="186">
        <f>SUM(E244:E246)</f>
        <v>0</v>
      </c>
      <c r="F243" s="184">
        <f t="shared" si="8"/>
        <v>0</v>
      </c>
    </row>
    <row r="244" spans="1:7" ht="15.75" customHeight="1">
      <c r="A244" s="580" t="s">
        <v>746</v>
      </c>
      <c r="B244" s="580" t="s">
        <v>749</v>
      </c>
      <c r="C244" s="186">
        <v>0</v>
      </c>
      <c r="D244" s="186">
        <v>0</v>
      </c>
      <c r="E244" s="186"/>
      <c r="F244" s="184">
        <f t="shared" si="8"/>
        <v>0</v>
      </c>
    </row>
    <row r="245" spans="1:7" ht="15.75" customHeight="1">
      <c r="A245" s="580" t="s">
        <v>747</v>
      </c>
      <c r="B245" s="580" t="s">
        <v>750</v>
      </c>
      <c r="C245" s="186"/>
      <c r="D245" s="186"/>
      <c r="E245" s="186"/>
      <c r="F245" s="184">
        <f t="shared" si="8"/>
        <v>0</v>
      </c>
    </row>
    <row r="246" spans="1:7" ht="15.75" customHeight="1">
      <c r="A246" s="580" t="s">
        <v>748</v>
      </c>
      <c r="B246" s="580" t="s">
        <v>751</v>
      </c>
      <c r="C246" s="186"/>
      <c r="D246" s="186"/>
      <c r="E246" s="186"/>
      <c r="F246" s="184">
        <f t="shared" si="8"/>
        <v>0</v>
      </c>
    </row>
    <row r="247" spans="1:7" ht="15.75" customHeight="1">
      <c r="A247" s="176"/>
      <c r="B247" s="581"/>
      <c r="C247" s="186"/>
      <c r="D247" s="186"/>
      <c r="E247" s="186"/>
      <c r="F247" s="184">
        <f t="shared" si="8"/>
        <v>0</v>
      </c>
    </row>
    <row r="248" spans="1:7" ht="15.75" customHeight="1">
      <c r="A248" s="174" t="s">
        <v>261</v>
      </c>
      <c r="B248" s="174" t="s">
        <v>262</v>
      </c>
      <c r="C248" s="186">
        <f>SUM(C249:C252)</f>
        <v>0</v>
      </c>
      <c r="D248" s="186">
        <f>SUM(D249:D252)</f>
        <v>0</v>
      </c>
      <c r="E248" s="186">
        <f>SUM(E249:E252)</f>
        <v>0</v>
      </c>
      <c r="F248" s="184">
        <f t="shared" si="8"/>
        <v>0</v>
      </c>
    </row>
    <row r="249" spans="1:7" ht="15.75" customHeight="1">
      <c r="A249" s="580" t="s">
        <v>752</v>
      </c>
      <c r="B249" s="580" t="s">
        <v>756</v>
      </c>
      <c r="C249" s="186"/>
      <c r="D249" s="186"/>
      <c r="E249" s="186"/>
      <c r="F249" s="184">
        <f t="shared" si="8"/>
        <v>0</v>
      </c>
    </row>
    <row r="250" spans="1:7" ht="15.75" customHeight="1">
      <c r="A250" s="580" t="s">
        <v>753</v>
      </c>
      <c r="B250" s="580" t="s">
        <v>757</v>
      </c>
      <c r="C250" s="186"/>
      <c r="D250" s="186"/>
      <c r="E250" s="186"/>
      <c r="F250" s="184">
        <f t="shared" si="8"/>
        <v>0</v>
      </c>
    </row>
    <row r="251" spans="1:7" ht="15.75" customHeight="1">
      <c r="A251" s="580" t="s">
        <v>754</v>
      </c>
      <c r="B251" s="580" t="s">
        <v>758</v>
      </c>
      <c r="C251" s="186"/>
      <c r="D251" s="186"/>
      <c r="E251" s="186"/>
      <c r="F251" s="184">
        <f t="shared" si="8"/>
        <v>0</v>
      </c>
    </row>
    <row r="252" spans="1:7" ht="15.75" customHeight="1">
      <c r="A252" s="580" t="s">
        <v>755</v>
      </c>
      <c r="B252" s="580" t="s">
        <v>759</v>
      </c>
      <c r="C252" s="186"/>
      <c r="D252" s="186"/>
      <c r="E252" s="186"/>
      <c r="F252" s="184">
        <f t="shared" si="8"/>
        <v>0</v>
      </c>
    </row>
    <row r="253" spans="1:7" ht="15.75" customHeight="1">
      <c r="A253" s="176"/>
      <c r="B253" s="581"/>
      <c r="C253" s="186"/>
      <c r="D253" s="186"/>
      <c r="E253" s="186"/>
      <c r="F253" s="184">
        <f t="shared" si="8"/>
        <v>0</v>
      </c>
    </row>
    <row r="254" spans="1:7" ht="15.75" customHeight="1">
      <c r="A254" s="174">
        <v>6</v>
      </c>
      <c r="B254" s="174" t="s">
        <v>760</v>
      </c>
      <c r="C254" s="186">
        <f>+C255+C266+C272+C280+C286+C289+C293</f>
        <v>0</v>
      </c>
      <c r="D254" s="186">
        <f>+D255+D266+D272+D280+D286+D289+D293</f>
        <v>0</v>
      </c>
      <c r="E254" s="186">
        <f>+E255+E266+E272+E280+E286+E289+E293</f>
        <v>41394306.460000008</v>
      </c>
      <c r="F254" s="184">
        <f t="shared" si="8"/>
        <v>41394306.460000008</v>
      </c>
      <c r="G254" s="718"/>
    </row>
    <row r="255" spans="1:7" ht="15.75" customHeight="1">
      <c r="A255" s="174" t="s">
        <v>263</v>
      </c>
      <c r="B255" s="174" t="s">
        <v>264</v>
      </c>
      <c r="C255" s="186">
        <f>SUM(C256:C264)</f>
        <v>0</v>
      </c>
      <c r="D255" s="186">
        <f>SUM(D256:D264)</f>
        <v>0</v>
      </c>
      <c r="E255" s="186">
        <f>SUM(E256:E264)</f>
        <v>41394306.460000008</v>
      </c>
      <c r="F255" s="184">
        <f t="shared" si="8"/>
        <v>41394306.460000008</v>
      </c>
    </row>
    <row r="256" spans="1:7" ht="15.75" customHeight="1">
      <c r="A256" s="580" t="s">
        <v>804</v>
      </c>
      <c r="B256" s="580" t="s">
        <v>813</v>
      </c>
      <c r="C256" s="186"/>
      <c r="D256" s="186"/>
      <c r="E256" s="186">
        <f>+Tranferencias!E11</f>
        <v>921357.81</v>
      </c>
      <c r="F256" s="184">
        <f t="shared" si="8"/>
        <v>921357.81</v>
      </c>
    </row>
    <row r="257" spans="1:9" ht="15.75" customHeight="1">
      <c r="A257" s="580" t="s">
        <v>805</v>
      </c>
      <c r="B257" s="580" t="s">
        <v>814</v>
      </c>
      <c r="C257" s="186"/>
      <c r="D257" s="186"/>
      <c r="E257" s="186">
        <f>+Tranferencias!E13</f>
        <v>3869501.6</v>
      </c>
      <c r="F257" s="184">
        <f t="shared" si="8"/>
        <v>3869501.6</v>
      </c>
    </row>
    <row r="258" spans="1:9" ht="15.75" customHeight="1">
      <c r="A258" s="580" t="s">
        <v>806</v>
      </c>
      <c r="B258" s="580" t="s">
        <v>815</v>
      </c>
      <c r="C258" s="186"/>
      <c r="D258" s="186"/>
      <c r="E258" s="186">
        <f>+Tranferencias!E17</f>
        <v>34751260.460000001</v>
      </c>
      <c r="F258" s="184">
        <f t="shared" si="8"/>
        <v>34751260.460000001</v>
      </c>
    </row>
    <row r="259" spans="1:9" ht="15.75" customHeight="1">
      <c r="A259" s="580" t="s">
        <v>807</v>
      </c>
      <c r="B259" s="580" t="s">
        <v>816</v>
      </c>
      <c r="C259" s="186"/>
      <c r="D259" s="186"/>
      <c r="E259" s="186">
        <f>+Tranferencias!E20</f>
        <v>1852186.59</v>
      </c>
      <c r="F259" s="184">
        <f t="shared" si="8"/>
        <v>1852186.59</v>
      </c>
    </row>
    <row r="260" spans="1:9" ht="15.75" customHeight="1">
      <c r="A260" s="580" t="s">
        <v>808</v>
      </c>
      <c r="B260" s="580" t="s">
        <v>817</v>
      </c>
      <c r="C260" s="186"/>
      <c r="D260" s="186"/>
      <c r="E260" s="186"/>
      <c r="F260" s="184">
        <f t="shared" si="8"/>
        <v>0</v>
      </c>
    </row>
    <row r="261" spans="1:9" ht="15.75" customHeight="1">
      <c r="A261" s="580" t="s">
        <v>809</v>
      </c>
      <c r="B261" s="580" t="s">
        <v>818</v>
      </c>
      <c r="C261" s="186"/>
      <c r="D261" s="186"/>
      <c r="E261" s="186"/>
      <c r="F261" s="184">
        <f t="shared" si="8"/>
        <v>0</v>
      </c>
    </row>
    <row r="262" spans="1:9" ht="15.75" customHeight="1">
      <c r="A262" s="580" t="s">
        <v>810</v>
      </c>
      <c r="B262" s="580" t="s">
        <v>819</v>
      </c>
      <c r="C262" s="186"/>
      <c r="D262" s="186"/>
      <c r="E262" s="186"/>
      <c r="F262" s="184">
        <f t="shared" si="8"/>
        <v>0</v>
      </c>
      <c r="I262" s="605"/>
    </row>
    <row r="263" spans="1:9" ht="15.75" customHeight="1">
      <c r="A263" s="580" t="s">
        <v>811</v>
      </c>
      <c r="B263" s="580" t="s">
        <v>820</v>
      </c>
      <c r="C263" s="186"/>
      <c r="D263" s="186"/>
      <c r="E263" s="186"/>
      <c r="F263" s="184">
        <f t="shared" si="8"/>
        <v>0</v>
      </c>
      <c r="I263" s="732"/>
    </row>
    <row r="264" spans="1:9" ht="15.75" customHeight="1">
      <c r="A264" s="580" t="s">
        <v>812</v>
      </c>
      <c r="B264" s="580" t="s">
        <v>821</v>
      </c>
      <c r="C264" s="186"/>
      <c r="D264" s="186"/>
      <c r="E264" s="186"/>
      <c r="F264" s="184">
        <f t="shared" si="8"/>
        <v>0</v>
      </c>
    </row>
    <row r="265" spans="1:9" ht="15.75" customHeight="1">
      <c r="A265" s="176"/>
      <c r="B265" s="581"/>
      <c r="C265" s="186"/>
      <c r="D265" s="186"/>
      <c r="E265" s="186"/>
      <c r="F265" s="184">
        <f t="shared" ref="F265:F328" si="9">+C265+D265+E265</f>
        <v>0</v>
      </c>
    </row>
    <row r="266" spans="1:9" ht="15.75" customHeight="1">
      <c r="A266" s="182" t="s">
        <v>265</v>
      </c>
      <c r="B266" s="182" t="s">
        <v>266</v>
      </c>
      <c r="C266" s="197">
        <f>SUM(C267:C270)</f>
        <v>0</v>
      </c>
      <c r="D266" s="197">
        <f>SUM(D267:D270)</f>
        <v>0</v>
      </c>
      <c r="E266" s="197">
        <f>SUM(E267:E270)</f>
        <v>0</v>
      </c>
      <c r="F266" s="184">
        <f t="shared" si="9"/>
        <v>0</v>
      </c>
    </row>
    <row r="267" spans="1:9" ht="15.75" customHeight="1">
      <c r="A267" s="580" t="s">
        <v>761</v>
      </c>
      <c r="B267" s="580" t="s">
        <v>765</v>
      </c>
      <c r="C267" s="186"/>
      <c r="D267" s="186"/>
      <c r="E267" s="186"/>
      <c r="F267" s="184">
        <f t="shared" si="9"/>
        <v>0</v>
      </c>
    </row>
    <row r="268" spans="1:9" ht="15.75" customHeight="1">
      <c r="A268" s="580" t="s">
        <v>762</v>
      </c>
      <c r="B268" s="580" t="s">
        <v>766</v>
      </c>
      <c r="C268" s="186"/>
      <c r="D268" s="186"/>
      <c r="E268" s="186"/>
      <c r="F268" s="184">
        <f t="shared" si="9"/>
        <v>0</v>
      </c>
    </row>
    <row r="269" spans="1:9" ht="15.75" customHeight="1">
      <c r="A269" s="580" t="s">
        <v>763</v>
      </c>
      <c r="B269" s="580" t="s">
        <v>767</v>
      </c>
      <c r="C269" s="186"/>
      <c r="D269" s="186"/>
      <c r="E269" s="186"/>
      <c r="F269" s="184">
        <f t="shared" si="9"/>
        <v>0</v>
      </c>
    </row>
    <row r="270" spans="1:9" ht="15.75" customHeight="1">
      <c r="A270" s="580" t="s">
        <v>764</v>
      </c>
      <c r="B270" s="580" t="s">
        <v>768</v>
      </c>
      <c r="C270" s="186"/>
      <c r="D270" s="186"/>
      <c r="E270" s="186"/>
      <c r="F270" s="184">
        <f t="shared" si="9"/>
        <v>0</v>
      </c>
    </row>
    <row r="271" spans="1:9" ht="15.75" customHeight="1">
      <c r="A271" s="176"/>
      <c r="B271" s="581"/>
      <c r="C271" s="186"/>
      <c r="D271" s="186"/>
      <c r="E271" s="186"/>
      <c r="F271" s="184">
        <f t="shared" si="9"/>
        <v>0</v>
      </c>
    </row>
    <row r="272" spans="1:9" ht="15.75" customHeight="1">
      <c r="A272" s="174" t="s">
        <v>267</v>
      </c>
      <c r="B272" s="174" t="s">
        <v>268</v>
      </c>
      <c r="C272" s="186">
        <f>SUM(C273:C278)</f>
        <v>0</v>
      </c>
      <c r="D272" s="186">
        <f>SUM(D273:D278)</f>
        <v>0</v>
      </c>
      <c r="E272" s="186">
        <f>SUM(E273:E278)</f>
        <v>0</v>
      </c>
      <c r="F272" s="184">
        <f t="shared" si="9"/>
        <v>0</v>
      </c>
    </row>
    <row r="273" spans="1:7" ht="15.75" customHeight="1">
      <c r="A273" s="580" t="s">
        <v>769</v>
      </c>
      <c r="B273" s="580" t="s">
        <v>775</v>
      </c>
      <c r="C273" s="186">
        <v>0</v>
      </c>
      <c r="D273" s="186"/>
      <c r="E273" s="186"/>
      <c r="F273" s="184">
        <f t="shared" si="9"/>
        <v>0</v>
      </c>
      <c r="G273" s="250"/>
    </row>
    <row r="274" spans="1:7" ht="15.75" customHeight="1">
      <c r="A274" s="580" t="s">
        <v>770</v>
      </c>
      <c r="B274" s="580" t="s">
        <v>776</v>
      </c>
      <c r="C274" s="186">
        <v>0</v>
      </c>
      <c r="D274" s="186"/>
      <c r="E274" s="186"/>
      <c r="F274" s="184">
        <f t="shared" si="9"/>
        <v>0</v>
      </c>
    </row>
    <row r="275" spans="1:7" ht="15.75" customHeight="1">
      <c r="A275" s="580" t="s">
        <v>771</v>
      </c>
      <c r="B275" s="580" t="s">
        <v>777</v>
      </c>
      <c r="C275" s="186">
        <v>0</v>
      </c>
      <c r="D275" s="186"/>
      <c r="E275" s="186">
        <f>+[2]Tranferencias!E25</f>
        <v>0</v>
      </c>
      <c r="F275" s="184">
        <f t="shared" si="9"/>
        <v>0</v>
      </c>
      <c r="G275" s="250"/>
    </row>
    <row r="276" spans="1:7" ht="20.25" customHeight="1">
      <c r="A276" s="580" t="s">
        <v>772</v>
      </c>
      <c r="B276" s="729" t="s">
        <v>778</v>
      </c>
      <c r="C276" s="186">
        <v>0</v>
      </c>
      <c r="D276" s="186"/>
      <c r="E276" s="186">
        <f>+[2]Tranferencias!E26</f>
        <v>0</v>
      </c>
      <c r="F276" s="184">
        <f t="shared" si="9"/>
        <v>0</v>
      </c>
    </row>
    <row r="277" spans="1:7" ht="28.5" customHeight="1">
      <c r="A277" s="580" t="s">
        <v>773</v>
      </c>
      <c r="B277" s="729" t="s">
        <v>780</v>
      </c>
      <c r="C277" s="186">
        <v>0</v>
      </c>
      <c r="D277" s="186"/>
      <c r="E277" s="186"/>
      <c r="F277" s="184">
        <f t="shared" si="9"/>
        <v>0</v>
      </c>
    </row>
    <row r="278" spans="1:7" ht="15.75" customHeight="1">
      <c r="A278" s="580" t="s">
        <v>774</v>
      </c>
      <c r="B278" s="580" t="s">
        <v>781</v>
      </c>
      <c r="C278" s="186"/>
      <c r="D278" s="186"/>
      <c r="E278" s="186"/>
      <c r="F278" s="184">
        <f t="shared" si="9"/>
        <v>0</v>
      </c>
    </row>
    <row r="279" spans="1:7" ht="15.75" customHeight="1">
      <c r="A279" s="176"/>
      <c r="B279" s="581"/>
      <c r="C279" s="186"/>
      <c r="D279" s="186"/>
      <c r="E279" s="186"/>
      <c r="F279" s="184">
        <f t="shared" si="9"/>
        <v>0</v>
      </c>
    </row>
    <row r="280" spans="1:7" ht="28.5" customHeight="1">
      <c r="A280" s="174" t="s">
        <v>782</v>
      </c>
      <c r="B280" s="174" t="s">
        <v>783</v>
      </c>
      <c r="C280" s="186">
        <f>SUM(C281:C284)</f>
        <v>0</v>
      </c>
      <c r="D280" s="186">
        <f>SUM(D281:D284)</f>
        <v>0</v>
      </c>
      <c r="E280" s="186">
        <f>SUM(E281:E284)</f>
        <v>0</v>
      </c>
      <c r="F280" s="184">
        <f t="shared" si="9"/>
        <v>0</v>
      </c>
    </row>
    <row r="281" spans="1:7" ht="15.75" customHeight="1">
      <c r="A281" s="580" t="s">
        <v>784</v>
      </c>
      <c r="B281" s="580" t="s">
        <v>788</v>
      </c>
      <c r="C281" s="186"/>
      <c r="D281" s="186"/>
      <c r="E281" s="186"/>
      <c r="F281" s="184">
        <f t="shared" si="9"/>
        <v>0</v>
      </c>
    </row>
    <row r="282" spans="1:7" ht="15.75" customHeight="1">
      <c r="A282" s="580" t="s">
        <v>785</v>
      </c>
      <c r="B282" s="580" t="s">
        <v>789</v>
      </c>
      <c r="C282" s="186"/>
      <c r="D282" s="186"/>
      <c r="E282" s="186"/>
      <c r="F282" s="184">
        <f t="shared" si="9"/>
        <v>0</v>
      </c>
    </row>
    <row r="283" spans="1:7" ht="15.75" customHeight="1">
      <c r="A283" s="580" t="s">
        <v>786</v>
      </c>
      <c r="B283" s="580" t="s">
        <v>790</v>
      </c>
      <c r="C283" s="186"/>
      <c r="D283" s="186"/>
      <c r="E283" s="186"/>
      <c r="F283" s="184">
        <f t="shared" si="9"/>
        <v>0</v>
      </c>
    </row>
    <row r="284" spans="1:7" ht="15.75" customHeight="1">
      <c r="A284" s="580" t="s">
        <v>787</v>
      </c>
      <c r="B284" s="580" t="s">
        <v>791</v>
      </c>
      <c r="C284" s="186"/>
      <c r="D284" s="186"/>
      <c r="E284" s="186"/>
      <c r="F284" s="184">
        <f t="shared" si="9"/>
        <v>0</v>
      </c>
    </row>
    <row r="285" spans="1:7" ht="15.75" customHeight="1">
      <c r="A285" s="580"/>
      <c r="B285" s="580"/>
      <c r="C285" s="186"/>
      <c r="D285" s="186"/>
      <c r="E285" s="186"/>
      <c r="F285" s="184">
        <f t="shared" si="9"/>
        <v>0</v>
      </c>
    </row>
    <row r="286" spans="1:7" ht="15.75" customHeight="1">
      <c r="A286" s="174" t="s">
        <v>792</v>
      </c>
      <c r="B286" s="174" t="s">
        <v>793</v>
      </c>
      <c r="C286" s="186">
        <f>SUM(C287)</f>
        <v>0</v>
      </c>
      <c r="D286" s="186">
        <f>SUM(D287)</f>
        <v>0</v>
      </c>
      <c r="E286" s="186">
        <f>SUM(E287)</f>
        <v>0</v>
      </c>
      <c r="F286" s="184">
        <f t="shared" si="9"/>
        <v>0</v>
      </c>
    </row>
    <row r="287" spans="1:7" ht="15.75" customHeight="1">
      <c r="A287" s="580" t="s">
        <v>795</v>
      </c>
      <c r="B287" s="580" t="s">
        <v>794</v>
      </c>
      <c r="C287" s="186"/>
      <c r="D287" s="186"/>
      <c r="E287" s="186"/>
      <c r="F287" s="184">
        <f t="shared" si="9"/>
        <v>0</v>
      </c>
    </row>
    <row r="288" spans="1:7" ht="15.75" customHeight="1">
      <c r="A288" s="289"/>
      <c r="B288" s="727"/>
      <c r="C288" s="288"/>
      <c r="D288" s="288"/>
      <c r="E288" s="288"/>
      <c r="F288" s="184">
        <f t="shared" si="9"/>
        <v>0</v>
      </c>
    </row>
    <row r="289" spans="1:6" ht="15.75" customHeight="1">
      <c r="A289" s="182" t="s">
        <v>269</v>
      </c>
      <c r="B289" s="182" t="s">
        <v>270</v>
      </c>
      <c r="C289" s="197">
        <f>SUM(C290:C291)</f>
        <v>0</v>
      </c>
      <c r="D289" s="197">
        <f>SUM(D290:D291)</f>
        <v>0</v>
      </c>
      <c r="E289" s="197">
        <f>SUM(E290:E291)</f>
        <v>0</v>
      </c>
      <c r="F289" s="184">
        <f t="shared" si="9"/>
        <v>0</v>
      </c>
    </row>
    <row r="290" spans="1:6" ht="15.75" customHeight="1">
      <c r="A290" s="580" t="s">
        <v>796</v>
      </c>
      <c r="B290" s="580" t="s">
        <v>798</v>
      </c>
      <c r="C290" s="186"/>
      <c r="D290" s="186"/>
      <c r="E290" s="186"/>
      <c r="F290" s="184">
        <f t="shared" si="9"/>
        <v>0</v>
      </c>
    </row>
    <row r="291" spans="1:6" ht="15.75" customHeight="1">
      <c r="A291" s="580" t="s">
        <v>797</v>
      </c>
      <c r="B291" s="580" t="s">
        <v>799</v>
      </c>
      <c r="C291" s="186"/>
      <c r="D291" s="186"/>
      <c r="E291" s="186"/>
      <c r="F291" s="184">
        <f t="shared" si="9"/>
        <v>0</v>
      </c>
    </row>
    <row r="292" spans="1:6" ht="15.75" customHeight="1">
      <c r="A292" s="176"/>
      <c r="B292" s="581"/>
      <c r="C292" s="186"/>
      <c r="D292" s="186"/>
      <c r="E292" s="186"/>
      <c r="F292" s="184">
        <f t="shared" si="9"/>
        <v>0</v>
      </c>
    </row>
    <row r="293" spans="1:6" ht="15.75" customHeight="1">
      <c r="A293" s="174" t="s">
        <v>271</v>
      </c>
      <c r="B293" s="174" t="s">
        <v>272</v>
      </c>
      <c r="C293" s="186">
        <f>SUM(C294:C295)</f>
        <v>0</v>
      </c>
      <c r="D293" s="186">
        <f>SUM(D294:D295)</f>
        <v>0</v>
      </c>
      <c r="E293" s="186">
        <f>SUM(E294:E295)</f>
        <v>0</v>
      </c>
      <c r="F293" s="184">
        <f t="shared" si="9"/>
        <v>0</v>
      </c>
    </row>
    <row r="294" spans="1:6" ht="15.75" customHeight="1">
      <c r="A294" s="580" t="s">
        <v>800</v>
      </c>
      <c r="B294" s="580" t="s">
        <v>802</v>
      </c>
      <c r="C294" s="186"/>
      <c r="D294" s="186"/>
      <c r="E294" s="186"/>
      <c r="F294" s="184">
        <f t="shared" si="9"/>
        <v>0</v>
      </c>
    </row>
    <row r="295" spans="1:6" ht="15.75" customHeight="1">
      <c r="A295" s="580" t="s">
        <v>801</v>
      </c>
      <c r="B295" s="580" t="s">
        <v>803</v>
      </c>
      <c r="C295" s="186"/>
      <c r="D295" s="186"/>
      <c r="E295" s="186"/>
      <c r="F295" s="184">
        <f t="shared" si="9"/>
        <v>0</v>
      </c>
    </row>
    <row r="296" spans="1:6" ht="15.75" customHeight="1">
      <c r="A296" s="176"/>
      <c r="B296" s="581"/>
      <c r="C296" s="186"/>
      <c r="D296" s="186"/>
      <c r="E296" s="186"/>
      <c r="F296" s="184">
        <f t="shared" si="9"/>
        <v>0</v>
      </c>
    </row>
    <row r="297" spans="1:6" ht="15.75" customHeight="1">
      <c r="A297" s="174">
        <v>7</v>
      </c>
      <c r="B297" s="174" t="s">
        <v>822</v>
      </c>
      <c r="C297" s="186">
        <f>+C298+C307+C310+C316+C319</f>
        <v>0</v>
      </c>
      <c r="D297" s="186">
        <f>+D298+D307+D310+D316+D319</f>
        <v>0</v>
      </c>
      <c r="E297" s="186">
        <f>+E298+E307+E310+E316+E319</f>
        <v>0</v>
      </c>
      <c r="F297" s="184">
        <f t="shared" si="9"/>
        <v>0</v>
      </c>
    </row>
    <row r="298" spans="1:6" ht="15.75" customHeight="1">
      <c r="A298" s="174" t="s">
        <v>273</v>
      </c>
      <c r="B298" s="174" t="s">
        <v>274</v>
      </c>
      <c r="C298" s="186">
        <f>SUM(C299:C305)</f>
        <v>0</v>
      </c>
      <c r="D298" s="186">
        <f>SUM(D299:D305)</f>
        <v>0</v>
      </c>
      <c r="E298" s="186">
        <f>SUM(E299:E305)</f>
        <v>0</v>
      </c>
      <c r="F298" s="184">
        <f t="shared" si="9"/>
        <v>0</v>
      </c>
    </row>
    <row r="299" spans="1:6" ht="15.75" customHeight="1">
      <c r="A299" s="580" t="s">
        <v>823</v>
      </c>
      <c r="B299" s="580" t="s">
        <v>829</v>
      </c>
      <c r="C299" s="186"/>
      <c r="D299" s="186"/>
      <c r="E299" s="186"/>
      <c r="F299" s="184">
        <f t="shared" si="9"/>
        <v>0</v>
      </c>
    </row>
    <row r="300" spans="1:6" ht="15.75" customHeight="1">
      <c r="A300" s="580" t="s">
        <v>824</v>
      </c>
      <c r="B300" s="580" t="s">
        <v>830</v>
      </c>
      <c r="C300" s="186"/>
      <c r="D300" s="186"/>
      <c r="E300" s="186"/>
      <c r="F300" s="184">
        <f t="shared" si="9"/>
        <v>0</v>
      </c>
    </row>
    <row r="301" spans="1:6" ht="15.75" customHeight="1">
      <c r="A301" s="580" t="s">
        <v>825</v>
      </c>
      <c r="B301" s="580" t="s">
        <v>831</v>
      </c>
      <c r="C301" s="186"/>
      <c r="D301" s="186"/>
      <c r="E301" s="186"/>
      <c r="F301" s="184">
        <f t="shared" si="9"/>
        <v>0</v>
      </c>
    </row>
    <row r="302" spans="1:6" ht="15.75" customHeight="1">
      <c r="A302" s="580" t="s">
        <v>826</v>
      </c>
      <c r="B302" s="580" t="s">
        <v>832</v>
      </c>
      <c r="C302" s="186"/>
      <c r="D302" s="186"/>
      <c r="E302" s="186"/>
      <c r="F302" s="184">
        <f t="shared" si="9"/>
        <v>0</v>
      </c>
    </row>
    <row r="303" spans="1:6" ht="15.75" customHeight="1">
      <c r="A303" s="580"/>
      <c r="B303" s="580" t="s">
        <v>833</v>
      </c>
      <c r="C303" s="186"/>
      <c r="D303" s="186"/>
      <c r="E303" s="186"/>
      <c r="F303" s="184">
        <f t="shared" si="9"/>
        <v>0</v>
      </c>
    </row>
    <row r="304" spans="1:6" ht="15.75" customHeight="1">
      <c r="A304" s="580" t="s">
        <v>827</v>
      </c>
      <c r="B304" s="580" t="s">
        <v>834</v>
      </c>
      <c r="C304" s="186"/>
      <c r="D304" s="186"/>
      <c r="E304" s="186"/>
      <c r="F304" s="184">
        <f t="shared" si="9"/>
        <v>0</v>
      </c>
    </row>
    <row r="305" spans="1:6" ht="15.75" customHeight="1">
      <c r="A305" s="580" t="s">
        <v>828</v>
      </c>
      <c r="B305" s="580" t="s">
        <v>835</v>
      </c>
      <c r="C305" s="186"/>
      <c r="D305" s="186"/>
      <c r="E305" s="186"/>
      <c r="F305" s="184">
        <f t="shared" si="9"/>
        <v>0</v>
      </c>
    </row>
    <row r="306" spans="1:6" ht="15.75" customHeight="1">
      <c r="A306" s="176"/>
      <c r="B306" s="581"/>
      <c r="C306" s="186"/>
      <c r="D306" s="186"/>
      <c r="E306" s="186"/>
      <c r="F306" s="184">
        <f t="shared" si="9"/>
        <v>0</v>
      </c>
    </row>
    <row r="307" spans="1:6" ht="15.75" customHeight="1">
      <c r="A307" s="174" t="s">
        <v>836</v>
      </c>
      <c r="B307" s="174" t="s">
        <v>837</v>
      </c>
      <c r="C307" s="186">
        <f>SUM(C308)</f>
        <v>0</v>
      </c>
      <c r="D307" s="186">
        <f>SUM(D308)</f>
        <v>0</v>
      </c>
      <c r="E307" s="186">
        <f>SUM(E308)</f>
        <v>0</v>
      </c>
      <c r="F307" s="184">
        <f t="shared" si="9"/>
        <v>0</v>
      </c>
    </row>
    <row r="308" spans="1:6" ht="15.75" customHeight="1">
      <c r="A308" s="580" t="s">
        <v>839</v>
      </c>
      <c r="B308" s="580" t="s">
        <v>838</v>
      </c>
      <c r="C308" s="186"/>
      <c r="D308" s="186"/>
      <c r="E308" s="186"/>
      <c r="F308" s="184">
        <f t="shared" si="9"/>
        <v>0</v>
      </c>
    </row>
    <row r="309" spans="1:6" ht="10.5" customHeight="1">
      <c r="A309" s="176"/>
      <c r="B309" s="581"/>
      <c r="C309" s="186"/>
      <c r="D309" s="186"/>
      <c r="E309" s="186"/>
      <c r="F309" s="184">
        <f t="shared" si="9"/>
        <v>0</v>
      </c>
    </row>
    <row r="310" spans="1:6" ht="15.75" customHeight="1">
      <c r="A310" s="182" t="s">
        <v>170</v>
      </c>
      <c r="B310" s="182" t="s">
        <v>840</v>
      </c>
      <c r="C310" s="186">
        <f>SUM(C311:C314)</f>
        <v>0</v>
      </c>
      <c r="D310" s="186">
        <f>SUM(D311:D314)</f>
        <v>0</v>
      </c>
      <c r="E310" s="186">
        <f>SUM(E311:E314)</f>
        <v>0</v>
      </c>
      <c r="F310" s="184">
        <f t="shared" si="9"/>
        <v>0</v>
      </c>
    </row>
    <row r="311" spans="1:6" ht="15.75" customHeight="1">
      <c r="A311" s="580" t="s">
        <v>841</v>
      </c>
      <c r="B311" s="580" t="s">
        <v>845</v>
      </c>
      <c r="C311" s="186"/>
      <c r="D311" s="186"/>
      <c r="E311" s="186"/>
      <c r="F311" s="184">
        <f t="shared" si="9"/>
        <v>0</v>
      </c>
    </row>
    <row r="312" spans="1:6" ht="15.75" customHeight="1">
      <c r="A312" s="580" t="s">
        <v>842</v>
      </c>
      <c r="B312" s="580" t="s">
        <v>846</v>
      </c>
      <c r="C312" s="186"/>
      <c r="D312" s="186"/>
      <c r="E312" s="186"/>
      <c r="F312" s="184">
        <f t="shared" si="9"/>
        <v>0</v>
      </c>
    </row>
    <row r="313" spans="1:6" ht="15.75" customHeight="1">
      <c r="A313" s="580" t="s">
        <v>843</v>
      </c>
      <c r="B313" s="580" t="s">
        <v>847</v>
      </c>
      <c r="C313" s="186"/>
      <c r="D313" s="186"/>
      <c r="E313" s="186"/>
      <c r="F313" s="184">
        <f t="shared" si="9"/>
        <v>0</v>
      </c>
    </row>
    <row r="314" spans="1:6" ht="15.75" customHeight="1">
      <c r="A314" s="580" t="s">
        <v>844</v>
      </c>
      <c r="B314" s="580" t="s">
        <v>848</v>
      </c>
      <c r="C314" s="186"/>
      <c r="D314" s="186"/>
      <c r="E314" s="186"/>
      <c r="F314" s="184">
        <f t="shared" si="9"/>
        <v>0</v>
      </c>
    </row>
    <row r="315" spans="1:6" ht="10.5" customHeight="1">
      <c r="A315" s="176"/>
      <c r="B315" s="581"/>
      <c r="C315" s="186"/>
      <c r="D315" s="186"/>
      <c r="E315" s="186"/>
      <c r="F315" s="184">
        <f t="shared" si="9"/>
        <v>0</v>
      </c>
    </row>
    <row r="316" spans="1:6" ht="15.75" customHeight="1">
      <c r="A316" s="174" t="s">
        <v>849</v>
      </c>
      <c r="B316" s="174" t="s">
        <v>850</v>
      </c>
      <c r="C316" s="186">
        <f>+C317</f>
        <v>0</v>
      </c>
      <c r="D316" s="186">
        <f>+D317</f>
        <v>0</v>
      </c>
      <c r="E316" s="186">
        <f>+E317</f>
        <v>0</v>
      </c>
      <c r="F316" s="184">
        <f t="shared" si="9"/>
        <v>0</v>
      </c>
    </row>
    <row r="317" spans="1:6" ht="15.75" customHeight="1">
      <c r="A317" s="580" t="s">
        <v>852</v>
      </c>
      <c r="B317" s="580" t="s">
        <v>851</v>
      </c>
      <c r="C317" s="186"/>
      <c r="D317" s="186"/>
      <c r="E317" s="186"/>
      <c r="F317" s="184">
        <f t="shared" si="9"/>
        <v>0</v>
      </c>
    </row>
    <row r="318" spans="1:6" ht="9.75" customHeight="1">
      <c r="A318" s="176"/>
      <c r="B318" s="581"/>
      <c r="C318" s="186"/>
      <c r="D318" s="186"/>
      <c r="E318" s="186"/>
      <c r="F318" s="184">
        <f t="shared" si="9"/>
        <v>0</v>
      </c>
    </row>
    <row r="319" spans="1:6" ht="15.75" customHeight="1">
      <c r="A319" s="174" t="s">
        <v>275</v>
      </c>
      <c r="B319" s="174" t="s">
        <v>276</v>
      </c>
      <c r="C319" s="186">
        <f>SUM(C320:C321)</f>
        <v>0</v>
      </c>
      <c r="D319" s="186">
        <f>SUM(D320:D321)</f>
        <v>0</v>
      </c>
      <c r="E319" s="186">
        <f>SUM(E320:E321)</f>
        <v>0</v>
      </c>
      <c r="F319" s="184">
        <f t="shared" si="9"/>
        <v>0</v>
      </c>
    </row>
    <row r="320" spans="1:6" ht="15.75" customHeight="1">
      <c r="A320" s="580" t="s">
        <v>853</v>
      </c>
      <c r="B320" s="580" t="s">
        <v>855</v>
      </c>
      <c r="C320" s="186"/>
      <c r="D320" s="186"/>
      <c r="E320" s="186"/>
      <c r="F320" s="184">
        <f t="shared" si="9"/>
        <v>0</v>
      </c>
    </row>
    <row r="321" spans="1:6" ht="15.75" customHeight="1">
      <c r="A321" s="580" t="s">
        <v>854</v>
      </c>
      <c r="B321" s="580" t="s">
        <v>856</v>
      </c>
      <c r="C321" s="186"/>
      <c r="D321" s="186"/>
      <c r="E321" s="186"/>
      <c r="F321" s="184">
        <f t="shared" si="9"/>
        <v>0</v>
      </c>
    </row>
    <row r="322" spans="1:6" ht="10.5" customHeight="1">
      <c r="A322" s="580"/>
      <c r="B322" s="580"/>
      <c r="C322" s="186"/>
      <c r="D322" s="186"/>
      <c r="E322" s="186"/>
      <c r="F322" s="184">
        <f t="shared" si="9"/>
        <v>0</v>
      </c>
    </row>
    <row r="323" spans="1:6" ht="15.75" customHeight="1">
      <c r="A323" s="174">
        <v>8</v>
      </c>
      <c r="B323" s="174" t="s">
        <v>857</v>
      </c>
      <c r="C323" s="186">
        <f>+C324+C330</f>
        <v>0</v>
      </c>
      <c r="D323" s="186">
        <f>+D324+D330</f>
        <v>0</v>
      </c>
      <c r="E323" s="186">
        <f>+E324+E330</f>
        <v>0</v>
      </c>
      <c r="F323" s="184">
        <f t="shared" si="9"/>
        <v>0</v>
      </c>
    </row>
    <row r="324" spans="1:6" ht="15.75" customHeight="1">
      <c r="A324" s="174" t="s">
        <v>277</v>
      </c>
      <c r="B324" s="174" t="s">
        <v>278</v>
      </c>
      <c r="C324" s="186">
        <f>SUM(C325:C328)</f>
        <v>0</v>
      </c>
      <c r="D324" s="186">
        <f>SUM(D325:D328)</f>
        <v>0</v>
      </c>
      <c r="E324" s="186">
        <f>SUM(E325:E328)</f>
        <v>0</v>
      </c>
      <c r="F324" s="184">
        <f t="shared" si="9"/>
        <v>0</v>
      </c>
    </row>
    <row r="325" spans="1:6" ht="15.75" customHeight="1">
      <c r="A325" s="580" t="s">
        <v>858</v>
      </c>
      <c r="B325" s="580" t="s">
        <v>862</v>
      </c>
      <c r="C325" s="186"/>
      <c r="D325" s="186"/>
      <c r="E325" s="186"/>
      <c r="F325" s="184">
        <f t="shared" si="9"/>
        <v>0</v>
      </c>
    </row>
    <row r="326" spans="1:6" ht="15.75" customHeight="1">
      <c r="A326" s="580" t="s">
        <v>859</v>
      </c>
      <c r="B326" s="580" t="s">
        <v>863</v>
      </c>
      <c r="C326" s="186"/>
      <c r="D326" s="186"/>
      <c r="E326" s="186"/>
      <c r="F326" s="184">
        <f t="shared" si="9"/>
        <v>0</v>
      </c>
    </row>
    <row r="327" spans="1:6" ht="15.75" customHeight="1">
      <c r="A327" s="580" t="s">
        <v>860</v>
      </c>
      <c r="B327" s="580" t="s">
        <v>864</v>
      </c>
      <c r="C327" s="186"/>
      <c r="D327" s="186"/>
      <c r="E327" s="186"/>
      <c r="F327" s="184">
        <f t="shared" si="9"/>
        <v>0</v>
      </c>
    </row>
    <row r="328" spans="1:6" ht="15.75" customHeight="1">
      <c r="A328" s="724" t="s">
        <v>861</v>
      </c>
      <c r="B328" s="724" t="s">
        <v>865</v>
      </c>
      <c r="C328" s="265"/>
      <c r="D328" s="265"/>
      <c r="E328" s="265"/>
      <c r="F328" s="184">
        <f t="shared" si="9"/>
        <v>0</v>
      </c>
    </row>
    <row r="329" spans="1:6" ht="10.5" customHeight="1">
      <c r="A329" s="289"/>
      <c r="B329" s="727"/>
      <c r="C329" s="288"/>
      <c r="D329" s="288"/>
      <c r="E329" s="288"/>
      <c r="F329" s="184">
        <f t="shared" ref="F329:F347" si="10">+C329+D329+E329</f>
        <v>0</v>
      </c>
    </row>
    <row r="330" spans="1:6" ht="15.75" customHeight="1">
      <c r="A330" s="182" t="s">
        <v>279</v>
      </c>
      <c r="B330" s="182" t="s">
        <v>280</v>
      </c>
      <c r="C330" s="197">
        <f>SUM(C331:C338)</f>
        <v>0</v>
      </c>
      <c r="D330" s="197">
        <f>SUM(D331:D338)</f>
        <v>0</v>
      </c>
      <c r="E330" s="197">
        <f>SUM(E331:E338)</f>
        <v>0</v>
      </c>
      <c r="F330" s="184">
        <f t="shared" si="10"/>
        <v>0</v>
      </c>
    </row>
    <row r="331" spans="1:6" ht="15.75" customHeight="1">
      <c r="A331" s="580" t="s">
        <v>866</v>
      </c>
      <c r="B331" s="580" t="s">
        <v>874</v>
      </c>
      <c r="C331" s="186"/>
      <c r="D331" s="186"/>
      <c r="E331" s="186"/>
      <c r="F331" s="184">
        <f t="shared" si="10"/>
        <v>0</v>
      </c>
    </row>
    <row r="332" spans="1:6" ht="15.75" customHeight="1">
      <c r="A332" s="580" t="s">
        <v>867</v>
      </c>
      <c r="B332" s="580" t="s">
        <v>875</v>
      </c>
      <c r="C332" s="186"/>
      <c r="D332" s="186"/>
      <c r="E332" s="186"/>
      <c r="F332" s="184">
        <f t="shared" si="10"/>
        <v>0</v>
      </c>
    </row>
    <row r="333" spans="1:6" ht="15.75" customHeight="1">
      <c r="A333" s="580" t="s">
        <v>868</v>
      </c>
      <c r="B333" s="580" t="s">
        <v>876</v>
      </c>
      <c r="C333" s="186"/>
      <c r="D333" s="186"/>
      <c r="E333" s="186"/>
      <c r="F333" s="184">
        <f t="shared" si="10"/>
        <v>0</v>
      </c>
    </row>
    <row r="334" spans="1:6" ht="15.75" customHeight="1">
      <c r="A334" s="580" t="s">
        <v>869</v>
      </c>
      <c r="B334" s="580" t="s">
        <v>877</v>
      </c>
      <c r="C334" s="186"/>
      <c r="D334" s="186"/>
      <c r="E334" s="186"/>
      <c r="F334" s="184">
        <f t="shared" si="10"/>
        <v>0</v>
      </c>
    </row>
    <row r="335" spans="1:6" ht="15.75" customHeight="1">
      <c r="A335" s="580" t="s">
        <v>870</v>
      </c>
      <c r="B335" s="580" t="s">
        <v>881</v>
      </c>
      <c r="C335" s="186"/>
      <c r="D335" s="186"/>
      <c r="E335" s="186">
        <v>0</v>
      </c>
      <c r="F335" s="184">
        <f t="shared" si="10"/>
        <v>0</v>
      </c>
    </row>
    <row r="336" spans="1:6" ht="15.75" customHeight="1">
      <c r="A336" s="580" t="s">
        <v>871</v>
      </c>
      <c r="B336" s="580" t="s">
        <v>878</v>
      </c>
      <c r="C336" s="186">
        <v>0</v>
      </c>
      <c r="D336" s="186"/>
      <c r="E336" s="186"/>
      <c r="F336" s="184">
        <f t="shared" si="10"/>
        <v>0</v>
      </c>
    </row>
    <row r="337" spans="1:6" ht="15.75" customHeight="1">
      <c r="A337" s="580" t="s">
        <v>872</v>
      </c>
      <c r="B337" s="580" t="s">
        <v>879</v>
      </c>
      <c r="C337" s="186"/>
      <c r="D337" s="186"/>
      <c r="E337" s="186"/>
      <c r="F337" s="184">
        <f t="shared" si="10"/>
        <v>0</v>
      </c>
    </row>
    <row r="338" spans="1:6" ht="15.75" customHeight="1">
      <c r="A338" s="580" t="s">
        <v>873</v>
      </c>
      <c r="B338" s="580" t="s">
        <v>880</v>
      </c>
      <c r="C338" s="186"/>
      <c r="D338" s="186"/>
      <c r="E338" s="186"/>
      <c r="F338" s="184">
        <f t="shared" si="10"/>
        <v>0</v>
      </c>
    </row>
    <row r="339" spans="1:6" ht="10.5" customHeight="1">
      <c r="A339" s="289"/>
      <c r="B339" s="727"/>
      <c r="C339" s="288"/>
      <c r="D339" s="288"/>
      <c r="E339" s="288"/>
      <c r="F339" s="184">
        <f t="shared" si="10"/>
        <v>0</v>
      </c>
    </row>
    <row r="340" spans="1:6" ht="15.75" customHeight="1">
      <c r="A340" s="182">
        <v>9</v>
      </c>
      <c r="B340" s="182" t="s">
        <v>882</v>
      </c>
      <c r="C340" s="197">
        <f>+C341+C345</f>
        <v>0</v>
      </c>
      <c r="D340" s="197">
        <f>+D341+D345</f>
        <v>0</v>
      </c>
      <c r="E340" s="197">
        <f>+E341+E345</f>
        <v>0</v>
      </c>
      <c r="F340" s="184">
        <f t="shared" si="10"/>
        <v>0</v>
      </c>
    </row>
    <row r="341" spans="1:6" ht="15.75" customHeight="1">
      <c r="A341" s="174" t="s">
        <v>281</v>
      </c>
      <c r="B341" s="174" t="s">
        <v>282</v>
      </c>
      <c r="C341" s="186"/>
      <c r="D341" s="186"/>
      <c r="E341" s="186"/>
      <c r="F341" s="184">
        <f t="shared" si="10"/>
        <v>0</v>
      </c>
    </row>
    <row r="342" spans="1:6" ht="15.75" customHeight="1">
      <c r="A342" s="580" t="s">
        <v>883</v>
      </c>
      <c r="B342" s="580" t="s">
        <v>886</v>
      </c>
      <c r="C342" s="186"/>
      <c r="D342" s="186"/>
      <c r="E342" s="186"/>
      <c r="F342" s="184">
        <f t="shared" si="10"/>
        <v>0</v>
      </c>
    </row>
    <row r="343" spans="1:6" ht="15.75" customHeight="1">
      <c r="A343" s="580"/>
      <c r="B343" s="580"/>
      <c r="C343" s="186"/>
      <c r="D343" s="186"/>
      <c r="E343" s="186"/>
      <c r="F343" s="184">
        <f t="shared" si="10"/>
        <v>0</v>
      </c>
    </row>
    <row r="344" spans="1:6" ht="10.5" customHeight="1">
      <c r="A344" s="176"/>
      <c r="B344" s="581"/>
      <c r="C344" s="186"/>
      <c r="D344" s="186"/>
      <c r="E344" s="186"/>
      <c r="F344" s="184">
        <f t="shared" si="10"/>
        <v>0</v>
      </c>
    </row>
    <row r="345" spans="1:6" ht="15.75" customHeight="1">
      <c r="A345" s="174" t="s">
        <v>283</v>
      </c>
      <c r="B345" s="174" t="s">
        <v>284</v>
      </c>
      <c r="C345" s="186">
        <f>+C346+C347</f>
        <v>0</v>
      </c>
      <c r="D345" s="186">
        <f>+D346+D347</f>
        <v>0</v>
      </c>
      <c r="E345" s="186">
        <f>+E346+E347</f>
        <v>0</v>
      </c>
      <c r="F345" s="184">
        <f t="shared" si="10"/>
        <v>0</v>
      </c>
    </row>
    <row r="346" spans="1:6" ht="15.75" customHeight="1">
      <c r="A346" s="580" t="s">
        <v>889</v>
      </c>
      <c r="B346" s="580" t="s">
        <v>887</v>
      </c>
      <c r="C346" s="186">
        <v>0</v>
      </c>
      <c r="D346" s="186"/>
      <c r="E346" s="186">
        <v>0</v>
      </c>
      <c r="F346" s="184">
        <f t="shared" si="10"/>
        <v>0</v>
      </c>
    </row>
    <row r="347" spans="1:6" ht="15.75" customHeight="1">
      <c r="A347" s="580" t="s">
        <v>890</v>
      </c>
      <c r="B347" s="580" t="s">
        <v>888</v>
      </c>
      <c r="C347" s="186"/>
      <c r="D347" s="186"/>
      <c r="E347" s="186"/>
      <c r="F347" s="184">
        <f t="shared" si="10"/>
        <v>0</v>
      </c>
    </row>
    <row r="348" spans="1:6" ht="15.75" customHeight="1">
      <c r="A348" s="171"/>
      <c r="B348" s="65"/>
      <c r="C348" s="477"/>
      <c r="D348" s="477"/>
    </row>
    <row r="349" spans="1:6" ht="15.75" customHeight="1">
      <c r="A349" s="171"/>
      <c r="B349" s="65"/>
      <c r="C349" s="477"/>
      <c r="D349" s="477"/>
    </row>
  </sheetData>
  <mergeCells count="6">
    <mergeCell ref="C6:E6"/>
    <mergeCell ref="A1:F1"/>
    <mergeCell ref="A2:F2"/>
    <mergeCell ref="A3:F3"/>
    <mergeCell ref="A4:F4"/>
    <mergeCell ref="A5:F5"/>
  </mergeCells>
  <hyperlinks>
    <hyperlink ref="A10" location="_0.01_Remuneraciones_básicas" display="_0.01_Remuneraciones_básicas" xr:uid="{3DEFC8AE-BF94-472A-8DF6-19207F9DC948}"/>
    <hyperlink ref="B10" location="_0.01_Remuneraciones_básicas" display="_0.01_Remuneraciones_básicas" xr:uid="{659452FF-6001-415E-8F88-076F25B03139}"/>
    <hyperlink ref="A11" location="_0.01.01_Sueldos_para_cargos fijos" display="_0.01.01_Sueldos_para_cargos fijos" xr:uid="{A6A07968-D391-4238-900B-D7978051E88A}"/>
    <hyperlink ref="A12" location="_0.01.02_Jornales" display="_0.01.02_Jornales" xr:uid="{B146D681-1A34-45ED-8EDE-E234EC55026B}"/>
    <hyperlink ref="A13" location="_0.01.03___Servicios especiales" display="_0.01.03___Servicios especiales" xr:uid="{6BB425A5-EB1F-4FA9-A709-A03507A0B64F}"/>
    <hyperlink ref="A14" location="_0.01.04___  Sueldos a base de comis" display="_0.01.04___  Sueldos a base de comis" xr:uid="{BDF90B8A-B8BD-45B7-9A1D-CFC6ECAABAC9}"/>
    <hyperlink ref="A15" location="_0.01.05_Suplencias" display="_0.01.05_Suplencias" xr:uid="{3C222F40-09E9-4F25-8744-274B7A20668D}"/>
    <hyperlink ref="A17" location="OLE_LINK3" display="OLE_LINK3" xr:uid="{E80CBF92-2119-4F4E-B6F0-F8EA91A8EF1E}"/>
    <hyperlink ref="B17" location="OLE_LINK3" display="OLE_LINK3" xr:uid="{D3FB9A70-8343-47EE-AE2E-9E5DD4C84812}"/>
    <hyperlink ref="A18" location="_0.02.01_Tiempo_extraordinario" display="_0.02.01_Tiempo_extraordinario" xr:uid="{ABDEC5A5-47B6-4014-AE0D-3E3BC4D34DCF}"/>
    <hyperlink ref="A19" location="_0.02.02_Recargo_de_funciones" display="_0.02.02_Recargo_de_funciones" xr:uid="{C068DE85-6487-4FB8-83FD-9619D5BD8946}"/>
    <hyperlink ref="A20" location="_0.02.03___  Disponibilidad laboral" display="_0.02.03___  Disponibilidad laboral" xr:uid="{7C035CA5-211C-4568-865A-17E010D25438}"/>
    <hyperlink ref="A21" location="_Hlt506206007" display="_Hlt506206007" xr:uid="{032C0CC2-0F76-4CDF-85D1-53330B363C76}"/>
    <hyperlink ref="A22" location="_0.01.05__" display="_0.01.05__" xr:uid="{B308489D-DB95-4D1D-87DE-A225B6EB4913}"/>
    <hyperlink ref="A24" location="OLE_LINK4" display="OLE_LINK4" xr:uid="{993EFA58-6C63-4D51-A516-343C5F91AACE}"/>
    <hyperlink ref="B24" location="OLE_LINK4" display="OLE_LINK4" xr:uid="{2FDF9E79-724A-4C1A-B95C-1064BF34D850}"/>
    <hyperlink ref="A25" location="_Hlt506206189" display="_Hlt506206189" xr:uid="{57DF5B5D-75EB-4A28-88A7-3891865CD024}"/>
    <hyperlink ref="A26" location="_0.03.02_Restricción_al_ejercicio  l" display="_0.03.02_Restricción_al_ejercicio  l" xr:uid="{98A6B1B5-7F2D-4B82-8B10-49BF2B88482C}"/>
    <hyperlink ref="A27" location="_0.03.03___ Decimotercer mes" display="_0.03.03___ Decimotercer mes" xr:uid="{3689A47D-AA5E-4D0A-9DC4-7011454C7B8C}"/>
    <hyperlink ref="A28" location="_0.03.04___ Salario escolar" display="_0.03.04___ Salario escolar" xr:uid="{077ED1A9-24C2-40CC-AFBD-A13DD1390A57}"/>
    <hyperlink ref="A29" location="_0.03.99__" display="_0.03.99__" xr:uid="{0EBDF4DA-6D3F-4851-8441-00BA62E1F0B3}"/>
    <hyperlink ref="A32" location="OLE_LINK5" display="OLE_LINK5" xr:uid="{CA9EF6E3-C54F-469C-B968-6CFAA63DA7AF}"/>
    <hyperlink ref="A33" location="_Contribución_Patronal_al" display="_Contribución_Patronal_al" xr:uid="{3B9126F0-23FB-4602-8DF1-0694A3CFAA41}"/>
    <hyperlink ref="A34" location="_0.04.02__" display="_0.04.02__" xr:uid="{6B488C73-317D-47D1-A1AF-E5793F1A828A}"/>
    <hyperlink ref="A35" location="_0.04.03___     Contribución Patrona" display="_0.04.03___     Contribución Patrona" xr:uid="{DC43E78F-3387-4B15-BF22-43A7ED4E3990}"/>
    <hyperlink ref="A37" location="_0.04.05___ Contribución Patronal al" display="_0.04.05___ Contribución Patronal al" xr:uid="{CFE3B6E0-D704-4471-A0EE-2A37A3BC67B1}"/>
    <hyperlink ref="A39" location="_0.04.05___ Contribución Patronal al" display="_0.04.05___ Contribución Patronal al" xr:uid="{1DC8747D-A93C-45B8-BE99-4BB237F6BA3B}"/>
    <hyperlink ref="A41" location="_0.05.01___Contribución Patronal al " display="_0.05.01___Contribución Patronal al " xr:uid="{26432D2F-67D3-44A1-9DBC-7CE74807CA18}"/>
    <hyperlink ref="A42" location="_0.05.02__" display="_0.05.02__" xr:uid="{8621A6D1-F874-4EBF-B08E-F23FB975CDA2}"/>
    <hyperlink ref="A43" location="_0.05.03___ Aporte Patronal al Fondo" display="_0.05.03___ Aporte Patronal al Fondo" xr:uid="{A5C960A5-938E-44BF-B888-399E2CCCB873}"/>
    <hyperlink ref="A45" location="_0.05.05___Contribución  patronal a " display="_0.05.05___Contribución  patronal a " xr:uid="{D15FE9CE-D880-41BD-A4F7-D2C386E30B2C}"/>
    <hyperlink ref="A47" location="OLE_LINK8" display="OLE_LINK8" xr:uid="{DBDBEE88-B690-40F1-9E0A-5BA3BA1CB777}"/>
    <hyperlink ref="A48" location="_0.99.01___Gastos de representación " display="_0.99.01___Gastos de representación " xr:uid="{E6741597-8905-48EF-86C2-68E592A3F7DA}"/>
    <hyperlink ref="A51" location="_1___4" display="_1___4" xr:uid="{D729E2F5-2BA1-406C-B191-03B120E4F62F}"/>
    <hyperlink ref="A52" location="_1.01__" display="_1.01__" xr:uid="{337F39A3-FC81-4E75-B347-0D3CEAFB15DD}"/>
    <hyperlink ref="B52" location="_1.01__" display="_1.01__" xr:uid="{FEF52161-AFA0-4803-BE18-6C318F43C95A}"/>
    <hyperlink ref="A53" location="_1.01.01___Alquiler de edificios, lo" display="_1.01.01___Alquiler de edificios, lo" xr:uid="{F20E6D71-319C-461B-B2A6-E7BD718F1071}"/>
    <hyperlink ref="A54" location="_Hlt506254949" display="_Hlt506254949" xr:uid="{182A1FBC-7BF1-4545-A8AF-3BEFCBF3F06E}"/>
    <hyperlink ref="A55" location="_1.01.03___ Alquiler de equipo de có" display="_1.01.03___ Alquiler de equipo de có" xr:uid="{F7A43C53-F551-4635-9094-E228311578E5}"/>
    <hyperlink ref="A56" location="_1.01.04___Alquiler y derechos para " display="_1.01.04___Alquiler y derechos para " xr:uid="{0BD33647-5681-4187-8B84-7046715304DD}"/>
    <hyperlink ref="A57" location="_1.01.99___Otros alquileres" display="_1.01.99___Otros alquileres" xr:uid="{A9F8F1B1-AADF-437D-B814-93EF3A7C4460}"/>
    <hyperlink ref="A59" location="_1.02__" display="_1.02__" xr:uid="{1133586A-825B-4BDA-AF76-CD5D7303DC37}"/>
    <hyperlink ref="B59" location="_1.02__" display="_1.02__" xr:uid="{0B8A44A5-6323-4C16-B382-53161346881F}"/>
    <hyperlink ref="A60" location="_1.02.01___Servicio de agua y alcant" display="_1.02.01___Servicio de agua y alcant" xr:uid="{5C67F0B7-D77C-4E64-9ABA-7D30C4544821}"/>
    <hyperlink ref="A61" location="_1.02.02__" display="_1.02.02__" xr:uid="{2D15AB8F-CC58-4007-B2C1-1434EC362F53}"/>
    <hyperlink ref="A62" location="_1.02.03___ Servicio de correo" display="_1.02.03___ Servicio de correo" xr:uid="{3B6C51AD-FE95-4EF1-87B7-BED602795CFF}"/>
    <hyperlink ref="A63" location="_1.02.04___ Servicio de telecomunica" display="_1.02.04___ Servicio de telecomunica" xr:uid="{EE5B0BA5-CCFE-40C4-AB41-DCD0C8370387}"/>
    <hyperlink ref="A64" location="_1.02.99___Otros servicios básicos" display="_1.02.99___Otros servicios básicos" xr:uid="{3F293611-170B-494C-A0B5-7F37689AF823}"/>
    <hyperlink ref="A66" location="_1.03__" display="_1.03__" xr:uid="{A0BF4CD4-21A6-4D8B-ABEF-B5FA8414F924}"/>
    <hyperlink ref="B66" location="_1.03__" display="_1.03__" xr:uid="{C264595C-C9D3-4229-B65C-FDDE37248BC4}"/>
    <hyperlink ref="A67" location="_Hlt506255274" display="_Hlt506255274" xr:uid="{A7D95B75-6D2D-4FDE-8ABA-A699864EFA3C}"/>
    <hyperlink ref="A68" location="_1.03.02__" display="_1.03.02__" xr:uid="{69637E97-51A5-414F-BAC4-C83082F92560}"/>
    <hyperlink ref="A69" location="_1.03.03___Impresión, encuadernación" display="_1.03.03___Impresión, encuadernación" xr:uid="{F524B8F5-9397-4FB2-A40E-5EEEAA40679F}"/>
    <hyperlink ref="A70" location="_1.03.04___   Transporte de bienes" display="_1.03.04___   Transporte de bienes" xr:uid="{DE18D395-F64B-4027-B6BA-3B69E735D7C0}"/>
    <hyperlink ref="A71" location="_1.03.05__" display="_1.03.05__" xr:uid="{D0F837F6-52BA-430E-BD7B-A2127A198FF1}"/>
    <hyperlink ref="A72" location="_1.03.06___Comisiones y gastos por s" display="_1.03.06___Comisiones y gastos por s" xr:uid="{A9E242BD-EF53-4960-AF3D-5BB300A0EBD7}"/>
    <hyperlink ref="A73" location="_1.03.07___Servicios de transferenci" display="_1.03.07___Servicios de transferenci" xr:uid="{2AE738DC-FBCD-4C6F-9346-67DBC9EFED9D}"/>
    <hyperlink ref="A75" location="_1.04__" display="_1.04__" xr:uid="{AD19DFAC-DEC3-4839-8C9D-0995A3420F98}"/>
    <hyperlink ref="B75" location="_1.04__" display="_1.04__" xr:uid="{0A090FEE-271B-4CD0-A5AC-919913D93204}"/>
    <hyperlink ref="A76" location="_1.04.01___Servicios médicos y de la" display="_1.04.01___Servicios médicos y de la" xr:uid="{FCA2F0AB-03B1-402A-BDE9-B4EA30CC529C}"/>
    <hyperlink ref="A77" location="_1.04.02___Servicios jurídicos" display="_1.04.02___Servicios jurídicos" xr:uid="{B233061E-5BFC-4AB6-9345-00B000A1D086}"/>
    <hyperlink ref="A78" location="_1.04.03___Servicios de ingeniería" display="_1.04.03___Servicios de ingeniería" xr:uid="{33FA764B-2E16-4E11-9034-320F2978A861}"/>
    <hyperlink ref="A79" location="_1.04.04___Servicios en ciencias eco" display="_1.04.04___Servicios en ciencias eco" xr:uid="{990251D0-EDBE-430F-9F56-22195BD694BC}"/>
    <hyperlink ref="A80" location="_1.04.05___Servicios de desarrollo d" display="_1.04.05___Servicios de desarrollo d" xr:uid="{A65CD7ED-4982-4D69-9DD1-4AB52BF2381B}"/>
    <hyperlink ref="A81" location="_1.04.06___Servicios generales" display="_1.04.06___Servicios generales" xr:uid="{D0565123-1A24-47CA-858A-2690D2635F0A}"/>
    <hyperlink ref="A82" location="_1.04.99___Otros servicios de gestió" display="_1.04.99___Otros servicios de gestió" xr:uid="{88AA6EF0-B949-49D7-AEA8-D58F30838EEB}"/>
    <hyperlink ref="A84" location="_1.05__" display="_1.05__" xr:uid="{C72F81B1-572C-4052-86FB-8CFDC2AAEBED}"/>
    <hyperlink ref="B84" location="_1.05__" display="_1.05__" xr:uid="{36F8A988-B77E-444F-A203-51E6599F5C41}"/>
    <hyperlink ref="A85" location="_1.05.01___Transporte dentro del paí" display="_1.05.01___Transporte dentro del paí" xr:uid="{FCFB159A-DBD0-40A2-9A67-0AEE2B456A31}"/>
    <hyperlink ref="A86" location="_1.05.02___  Viáticos dentro del paí" display="_1.05.02___  Viáticos dentro del paí" xr:uid="{300F390D-054F-44EF-8EF3-6477817C5845}"/>
    <hyperlink ref="A87" location="_1.05.03__" display="_1.05.03__" xr:uid="{D681C173-EDB3-457B-8C16-11013D301F48}"/>
    <hyperlink ref="A88" location="_1.05.04___Viáticos en el exterior" display="_1.05.04___Viáticos en el exterior" xr:uid="{0DBF12A1-9CCB-4FE2-A382-63C3C11FB2EF}"/>
    <hyperlink ref="A90" location="_1.06__" display="_1.06__" xr:uid="{7DBD863D-63E3-410B-9BED-730DE0872806}"/>
    <hyperlink ref="B90" location="_1.06__" display="_1.06__" xr:uid="{DAA3A85A-850F-4A18-A9B2-949B1CA53E11}"/>
    <hyperlink ref="A91" location="_1.06.01__Seguros" display="_1.06.01__Seguros" xr:uid="{04E0F25F-1766-43F9-8A6B-A82E2D6D6520}"/>
    <hyperlink ref="A92" location="_1.06.02___Reaseguros" display="_1.06.02___Reaseguros" xr:uid="{7B189182-6D03-4E13-88E3-5CAADCCCFEA3}"/>
    <hyperlink ref="A93" location="_1.06.03___Obligaciones por contrato" display="_1.06.03___Obligaciones por contrato" xr:uid="{81CE31E7-09B8-4F73-A1AA-C85BB9471C17}"/>
    <hyperlink ref="A95" location="_1.07__" display="_1.07__" xr:uid="{A1B01E52-5542-4666-9C96-2E2C0FD7C645}"/>
    <hyperlink ref="B95" location="_1.07__" display="_1.07__" xr:uid="{54A4B8E2-13AE-4B32-832B-253E5863ECD0}"/>
    <hyperlink ref="A96" location="_Hlt506361970" display="_Hlt506361970" xr:uid="{732AF96B-CFC0-4190-959C-8EF1CAF1A7F1}"/>
    <hyperlink ref="A97" location="_1.07.02___Actividades protocolarias" display="_1.07.02___Actividades protocolarias" xr:uid="{65900584-3AB7-4AC4-9BBD-C5EC2F7A5131}"/>
    <hyperlink ref="A98" location="_1.07.03___Gastos de representación " display="_1.07.03___Gastos de representación " xr:uid="{AD0E9796-8611-43D8-9967-789FE0AB59EC}"/>
    <hyperlink ref="A100" location="_1.08__" display="_1.08__" xr:uid="{7793AA4A-9818-47DC-82A8-24183B2DF205}"/>
    <hyperlink ref="B100" location="_1.08__" display="_1.08__" xr:uid="{B9233794-5F45-4A29-8047-F45EF130FA8A}"/>
    <hyperlink ref="A101" location="_1.08.01___Mantenimiento de edificio" display="_1.08.01___Mantenimiento de edificio" xr:uid="{5FA71A68-ABD2-4449-94C2-B7FFDC418358}"/>
    <hyperlink ref="A102" location="_1.08.02___Mantenimiento de vías de " display="_1.08.02___Mantenimiento de vías de " xr:uid="{D1FB6766-7141-42F7-AB32-9F847555E3CE}"/>
    <hyperlink ref="A103" location="_1.08.03___Mantenimiento de instalac" display="_1.08.03___Mantenimiento de instalac" xr:uid="{48402591-5531-45BA-AA11-FAF8C5A8FA15}"/>
    <hyperlink ref="A104" location="_1.08.04___Mantenimiento y reparació" display="_1.08.04___Mantenimiento y reparació" xr:uid="{5ED1BD16-7763-45E2-8DE2-DC0A2322F1E4}"/>
    <hyperlink ref="A105" location="_1.08.05___Mantenimiento y reparació" display="_1.08.05___Mantenimiento y reparació" xr:uid="{02F22665-C82E-4DD3-B580-FAC86B6900D3}"/>
    <hyperlink ref="A106" location="_1.08.06___  Mantenimiento y reparac" display="_1.08.06___  Mantenimiento y reparac" xr:uid="{94611D70-7960-42AE-A9F2-A5A017B15DA5}"/>
    <hyperlink ref="A107" location="_1.08.07___Mantenimiento y reparació" display="_1.08.07___Mantenimiento y reparació" xr:uid="{CA1E7E70-9D3B-43D6-8C01-209FFD8AC083}"/>
    <hyperlink ref="A108" location="_1.08.08___Mantenimiento y reparació" display="_1.08.08___Mantenimiento y reparació" xr:uid="{DAB4C8D8-040F-4E0D-B5D0-7F11EAAE8379}"/>
    <hyperlink ref="A109" location="_1.08.99___Mantenimiento y reparació" display="_1.08.99___Mantenimiento y reparació" xr:uid="{536F718D-8AFF-4FEC-BC72-D28F6955D1E7}"/>
    <hyperlink ref="A111" location="_1.09___Impuestos" display="_1.09___Impuestos" xr:uid="{CEA7A231-370C-473A-87FD-960A7EC5C6BC}"/>
    <hyperlink ref="B111" location="_1.09___Impuestos" display="_1.09___Impuestos" xr:uid="{CD4579A9-8CB6-4F53-8340-F724070EE304}"/>
    <hyperlink ref="A112" location="_1.09.01___Impuestos sobre ingresos " display="_1.09.01___Impuestos sobre ingresos " xr:uid="{769B1604-6F21-4367-951B-1ECE2F1AACE2}"/>
    <hyperlink ref="A113" location="_1.09.02___Impuestos sobre bienes in_1" display="_1.09.02___Impuestos sobre bienes in_1" xr:uid="{E3FCC8FB-9307-4A1A-80C2-9102E4B80BA7}"/>
    <hyperlink ref="A114" location="_1.09.03___Impuestos de patentes" display="_1.09.03___Impuestos de patentes" xr:uid="{81E70352-0464-4C7B-A40A-37D3BD2E8DAC}"/>
    <hyperlink ref="A115" location="_1.09.99__" display="_1.09.99__" xr:uid="{8BE7B477-47C4-4D6F-9830-7BEEBFA31969}"/>
    <hyperlink ref="A117" location="_1.99__" display="_1.99__" xr:uid="{4062419D-60A4-48E3-8184-20EF832BE79D}"/>
    <hyperlink ref="B117" location="_1.99__" display="_1.99__" xr:uid="{66EC31FA-4D21-437C-87F5-F2B2A4ACDFAA}"/>
    <hyperlink ref="A118" location="_1.99.01___  Servicios de regulación" display="_1.99.01___  Servicios de regulación" xr:uid="{0DDD8C5F-36F1-4BB5-A2A6-D34244BA353C}"/>
    <hyperlink ref="A119" location="_1.99.02___  Intereses moratorios y " display="_1.99.02___  Intereses moratorios y " xr:uid="{B916869D-E6C9-40D1-B1C0-C100BF741478}"/>
    <hyperlink ref="A120" location="_1.99.03___  Gastos de oficinas en e" display="_1.99.03___  Gastos de oficinas en e" xr:uid="{7C7793C6-1210-4CF4-96FA-BC3AE13F1E04}"/>
    <hyperlink ref="A121" location="_1.99.04__" display="_1.99.04__" xr:uid="{EE707A71-EBB1-4710-A171-9C8594CD7939}"/>
    <hyperlink ref="A122" location="_1.99.05___  Deducibles" display="_1.99.05___  Deducibles" xr:uid="{47DFB278-B44A-4946-AE5F-9321361BD633}"/>
    <hyperlink ref="A123" location="_Hlt506356377" display="_Hlt506356377" xr:uid="{5B37F9E3-5C28-4B7E-8461-252736791838}"/>
    <hyperlink ref="A125" location="_2___4" display="_2___4" xr:uid="{78AF9C3A-FB50-4EFD-8B71-B3333DAB7C6B}"/>
    <hyperlink ref="A126" location="_2.01_Productos_químicos" display="_2.01_Productos_químicos" xr:uid="{1C9FB2EF-3B1C-44B8-A907-7007F0F7AFB0}"/>
    <hyperlink ref="B126" location="_2.01_Productos_químicos" display="_2.01_Productos_químicos" xr:uid="{00D6CD19-4678-4B31-92FF-B7D555DDEAC5}"/>
    <hyperlink ref="A127" location="_2.01.01___   Combustibles y lubrica_1" display="_2.01.01___   Combustibles y lubrica_1" xr:uid="{03CF0CFC-9B72-4C6B-AC35-E85206F06BFF}"/>
    <hyperlink ref="A128" location="_2.01.02___  Productos farmacéuticos" display="_2.01.02___  Productos farmacéuticos" xr:uid="{A99BEB72-A482-4540-920E-9A0BC372E304}"/>
    <hyperlink ref="A129" location="_2.01.03___  Productos veterinarios" display="_2.01.03___  Productos veterinarios" xr:uid="{796C7B76-D750-4123-9A4A-FF3105082377}"/>
    <hyperlink ref="A130" location="_2.01.04___ Tintas, pinturas y diluy" display="_2.01.04___ Tintas, pinturas y diluy" xr:uid="{ECD8BDFD-30B0-45C6-AAF2-896DA267C246}"/>
    <hyperlink ref="A131" location="_2.01.99___  Otros productos químico" display="_2.01.99___  Otros productos químico" xr:uid="{F9FB8F8B-D262-471A-BBAA-BB50739E07CF}"/>
    <hyperlink ref="A133" location="_2.02___1" display="_2.02___1" xr:uid="{D3A23DEC-F10D-46E2-A636-BD43DF92E065}"/>
    <hyperlink ref="B133" location="_2.02___1" display="_2.02___1" xr:uid="{73E40528-9885-4AEF-BAE3-3527E7846B20}"/>
    <hyperlink ref="A134" location="_2.02.01__" display="_2.02.01__" xr:uid="{A4A7DFE0-47F8-4B9E-AE08-545D3C903F9D}"/>
    <hyperlink ref="A135" location="_2.02.02___Productos agroforestales" display="_2.02.02___Productos agroforestales" xr:uid="{87577F21-F6A7-496E-BB88-E6294D8B05BB}"/>
    <hyperlink ref="A136" location="_2.02.03___Alimentos y bebidas" display="_2.02.03___Alimentos y bebidas" xr:uid="{03C4E1DF-602B-46EC-BD92-8297468FC4C7}"/>
    <hyperlink ref="A137" location="_2.02.04___1" display="_2.02.04___1" xr:uid="{3BB0B874-564D-477E-A721-CF8DEEEE10BD}"/>
    <hyperlink ref="A140" location="_2.03__" display="_2.03__" xr:uid="{4FF425A2-6913-4489-A89B-E8E1AF9119A0}"/>
    <hyperlink ref="A141" location="_2.03.01___   Materiales y productos_1" display="_2.03.01___   Materiales y productos_1" xr:uid="{6008182C-FDD4-4720-9CF9-623620FDA102}"/>
    <hyperlink ref="A142" location="_2.03.02___   Materiales y productos_1" display="_2.03.02___   Materiales y productos_1" xr:uid="{C54CAE8A-811F-43D2-BD15-E158770079B9}"/>
    <hyperlink ref="A143" location="_2.03.03___    Madera y sus derivado_1" display="_2.03.03___    Madera y sus derivado_1" xr:uid="{EF6B7653-1D34-450B-B994-524DB422B7C0}"/>
    <hyperlink ref="A144" location="_2.03.04___  Materiales y productos _1" display="_2.03.04___  Materiales y productos _1" xr:uid="{B91FF82A-9F44-42F9-8083-CA5878EB5BF6}"/>
    <hyperlink ref="A145" location="_2.03.05___    Materiales y producto_1" display="_2.03.05___    Materiales y producto_1" xr:uid="{B0931C4D-4019-4D3A-B30F-C288ADD2967C}"/>
    <hyperlink ref="A146" location="_Hlt506356393" display="_Hlt506356393" xr:uid="{BBCCB30A-4703-4CBF-8103-861CFC8C6B3F}"/>
    <hyperlink ref="A147" location="_2.03.99___   Otros materiales y pro_1" display="_2.03.99___   Otros materiales y pro_1" xr:uid="{B601D958-F32A-4747-A8B2-19DBB26FE1B2}"/>
    <hyperlink ref="A149" location="_2.04__Herramientas," display="_2.04__Herramientas," xr:uid="{2FE5FD54-B23E-4983-82AC-B24591F0D670}"/>
    <hyperlink ref="B149" location="_2.04__Herramientas," display="_2.04__Herramientas," xr:uid="{3D911C67-204A-4B9A-91D0-E3C611AC3203}"/>
    <hyperlink ref="A150" location="_2.04.01___   Herramientas e instrum_1" display="_2.04.01___   Herramientas e instrum_1" xr:uid="{57C640A1-9E22-439F-AAD5-DFCC8DE7BFAB}"/>
    <hyperlink ref="A151" location="_2.04.02__" display="_2.04.02__" xr:uid="{D81A614D-C369-4606-B5E5-DA52C7BA5DC3}"/>
    <hyperlink ref="A153" location="_2.05__" display="_2.05__" xr:uid="{BD4C465B-3748-4699-A29D-20FE13576B16}"/>
    <hyperlink ref="A154" location="_2.05.01___Materia prima_1" display="_2.05.01___Materia prima_1" xr:uid="{760BA7B3-6B05-48A6-AAF6-AC5B95356161}"/>
    <hyperlink ref="A155" location="_2.05.02___Productos terminados_1" display="_2.05.02___Productos terminados_1" xr:uid="{DEBFC988-5B50-4559-9EF5-4A9705688605}"/>
    <hyperlink ref="A156" location="_2.05.03___Energía eléctrica_1" display="_2.05.03___Energía eléctrica_1" xr:uid="{36EACDC8-0598-4DA0-98A7-1E9D1F5D21D7}"/>
    <hyperlink ref="A157" location="_Hlt506373174" display="_Hlt506373174" xr:uid="{173537C6-2E89-4353-9F02-468F8963947C}"/>
    <hyperlink ref="A159" location="_2.99___1" display="_2.99___1" xr:uid="{215A1423-9233-4C09-AFC2-A7EDAB01A33E}"/>
    <hyperlink ref="B159" location="_2.99___1" display="_2.99___1" xr:uid="{036FD3A6-00B9-4AE4-9DDE-E4BA921ABA2F}"/>
    <hyperlink ref="A160" location="_2.99.01__" display="_2.99.01__" xr:uid="{05758993-6124-4FE3-AB73-50DA21A61720}"/>
    <hyperlink ref="A161" location="_2.99.02___ Útiles y materiales médi" display="_2.99.02___ Útiles y materiales médi" xr:uid="{5D079628-3192-44C2-A4B2-2DD97FA5104B}"/>
    <hyperlink ref="A162" location="_2.99.03__" display="_2.99.03__" xr:uid="{DAFA4D1B-12B2-4BB8-A836-AFEDD5A0559E}"/>
    <hyperlink ref="A163" location="_2.99.04__" display="_2.99.04__" xr:uid="{10B54448-0F86-45D2-972E-8816073951CB}"/>
    <hyperlink ref="A164" location="_2.99.05___ Útiles y materiales de l" display="_2.99.05___ Útiles y materiales de l" xr:uid="{B6BE1C9C-0E24-4617-896B-DE8C79562A91}"/>
    <hyperlink ref="A165" location="_2.99.06__" display="_2.99.06__" xr:uid="{F3B1F7CE-9000-4B89-947A-C5720E257246}"/>
    <hyperlink ref="A166" location="_2.99.07__" display="_2.99.07__" xr:uid="{E5AC341F-1025-41BB-97D6-A26824FD8F59}"/>
    <hyperlink ref="A167" location="_2.99.99__" display="_2.99.99__" xr:uid="{D2E15611-3F2A-4AD9-80CA-CFE05C730E92}"/>
    <hyperlink ref="A169" location="_3___1" display="_3___1" xr:uid="{FBD4D8AC-C92F-4BA6-B9B9-C73633386CDD}"/>
    <hyperlink ref="A170" location="_3.01_Intereses_sobre" display="_3.01_Intereses_sobre" xr:uid="{3D0DF938-7718-409C-A275-CC083A40A275}"/>
    <hyperlink ref="B170" location="_3.01_Intereses_sobre" display="_3.01_Intereses_sobre" xr:uid="{E2647839-F2C1-414F-A0D1-0A377267EF46}"/>
    <hyperlink ref="A171" location="_3.01.01__" display="_3.01.01__" xr:uid="{FEB1B5D3-9189-459F-B811-21665D4C54EC}"/>
    <hyperlink ref="A172" location="_3.01.02___1" display="_3.01.02___1" xr:uid="{021AAC88-2B46-45BE-BE51-0ECC15DBE5CC}"/>
    <hyperlink ref="A173" location="_3.01.03__Intereses" display="_3.01.03__Intereses" xr:uid="{AF38B9C5-B32B-473A-9D78-259C0E476E8E}"/>
    <hyperlink ref="A174" location="_3.01.04__Intereses" display="_3.01.04__Intereses" xr:uid="{D44DF34F-A86E-4D7D-95DE-DF8848DDC4D7}"/>
    <hyperlink ref="A176" location="_3.02_Intereses_sobre" display="_3.02_Intereses_sobre" xr:uid="{B435E680-984F-45D3-B43A-B37E063693E1}"/>
    <hyperlink ref="B176" location="_3.02_Intereses_sobre" display="_3.02_Intereses_sobre" xr:uid="{BC9CA96A-74DD-46F1-ACAB-23FDAA865BAE}"/>
    <hyperlink ref="A177" location="_3.02.01__" display="_3.02.01__" xr:uid="{B375ED7D-140E-455B-9459-623DDE0CBFC8}"/>
    <hyperlink ref="A178" location="_3.02.02__" display="_3.02.02__" xr:uid="{5E838DF6-09C5-4438-B921-F97098EEE130}"/>
    <hyperlink ref="A179" location="_3.02.03___1" display="_3.02.03___1" xr:uid="{52D9D1F9-9469-4550-822C-20E526DFDCC4}"/>
    <hyperlink ref="A180" location="_3.02.04___Intereses sobre préstamos" display="_3.02.04___Intereses sobre préstamos" xr:uid="{07F9283C-BDCB-40E9-89E7-5BBBC2FC76DF}"/>
    <hyperlink ref="A181" location="_3.02.05__" display="_3.02.05__" xr:uid="{CB8F1D92-7665-4529-A8A1-C4858A961B8E}"/>
    <hyperlink ref="A182" location="_3.02.06__" display="_3.02.06__" xr:uid="{A1E7C385-3E72-45A7-9708-6A15DD1C643E}"/>
    <hyperlink ref="A183" location="_3.02.07__" display="_3.02.07__" xr:uid="{1543DBEB-67B2-4F72-A2B0-E78D1581F634}"/>
    <hyperlink ref="A184" location="_3.02.08__" display="_3.02.08__" xr:uid="{EF4CCD0C-E6CA-4D86-A6A6-479757AAACE3}"/>
    <hyperlink ref="A185" location="_3.02.08__" display="_3.02.08__" xr:uid="{58843082-CD69-4592-B042-B49F487C8C98}"/>
    <hyperlink ref="B186" location="_3.03__" display="_3.03__" xr:uid="{E7DC834B-F8A8-42A3-B472-C639A3761BA8}"/>
    <hyperlink ref="A187" location="_3.03.01__" display="_3.03.01__" xr:uid="{5E042D32-F87C-4BED-BD67-B369BB486D46}"/>
    <hyperlink ref="A188" location="_3.03.99___Intereses sobre otras obl" display="_3.03.99___Intereses sobre otras obl" xr:uid="{71FCF3E4-4F7A-4782-BA07-3203E60F56F9}"/>
    <hyperlink ref="A190" location="_3.04_Comisiones_y" display="_3.04_Comisiones_y" xr:uid="{FE63BF59-3A3F-4065-AEC2-4D5C2D78C94C}"/>
    <hyperlink ref="B190" location="_3.04_Comisiones_y" display="_3.04_Comisiones_y" xr:uid="{2A60A796-69C4-4FBA-BFAF-1B61F95042A6}"/>
    <hyperlink ref="A191" location="_3.99.01__Comisiones" display="_3.99.01__Comisiones" xr:uid="{D0D8A21C-E1AB-4080-9FAE-FF9B6412B117}"/>
    <hyperlink ref="A192" location="_3.99.02__Comisiones" display="_3.99.02__Comisiones" xr:uid="{B974C983-B8F4-456E-8C09-2B649CF70566}"/>
    <hyperlink ref="A193" location="_3.99.03__" display="_3.99.03__" xr:uid="{FBB4AF8A-3F0F-4529-80B9-B4A23998E63E}"/>
    <hyperlink ref="A194" location="_3.99.04__" display="_3.99.04__" xr:uid="{A5BEBBFC-072C-44A7-8E43-7E32E6945A91}"/>
    <hyperlink ref="A195" location="_3.99.05__" display="_3.99.05__" xr:uid="{249374BB-C7A6-4A54-929E-6CB986096F67}"/>
    <hyperlink ref="A197" location="_4__" display="_4__" xr:uid="{C212F8CC-8683-4FE4-A288-4E50C896D174}"/>
    <hyperlink ref="A198" location="_4.01_Préstamos_1" display="_4.01_Préstamos_1" xr:uid="{536A6095-3CA6-4732-AC55-813FA1CD41C0}"/>
    <hyperlink ref="B198" location="_4.01_Préstamos_1" display="_4.01_Préstamos_1" xr:uid="{8E29E0C8-1B5E-4EE5-BDD8-05035CB32426}"/>
    <hyperlink ref="A199" location="_4.01.01__" display="_4.01.01__" xr:uid="{D5579A71-2F6E-49A1-B868-E225B11A3AAD}"/>
    <hyperlink ref="A200" location="_4.01.02__" display="_4.01.02__" xr:uid="{7D753DB8-FD18-4D17-9941-F6F8B9473C7F}"/>
    <hyperlink ref="A201" location="_4.01.03__" display="_4.01.03__" xr:uid="{860A113B-632E-4B6D-9275-921C55F618C0}"/>
    <hyperlink ref="A202" location="_4.01.04__" display="_4.01.04__" xr:uid="{867604EA-1442-4894-A27B-284F0805B53E}"/>
    <hyperlink ref="A203" location="_4.01.05__" display="_4.01.05__" xr:uid="{BB2A6E25-0831-4EB6-BC24-17B91085E14E}"/>
    <hyperlink ref="A204" location="_4.01.06__" display="_4.01.06__" xr:uid="{937C7E6A-43DF-482F-B87C-3CFFCDB2A279}"/>
    <hyperlink ref="A205" location="_4.01.07__" display="_4.01.07__" xr:uid="{8C5A66B3-A257-4100-A8EC-A981CC25AA3A}"/>
    <hyperlink ref="A206" location="_4.01.08__" display="_4.01.08__" xr:uid="{0B8932A6-3DEC-4D66-9CF5-5FA4FB1FA9C0}"/>
    <hyperlink ref="A208" location="_4.02_Adquisición_" display="_4.02_Adquisición_" xr:uid="{3C8D0FD2-C259-40F5-A173-4940E2CBF777}"/>
    <hyperlink ref="B208" location="_4.02_Adquisición_" display="_4.02_Adquisición_" xr:uid="{D406827F-85CA-4C4F-8C59-4AE89FBA00AF}"/>
    <hyperlink ref="A209" location="_4.02.01__" display="_4.02.01__" xr:uid="{851D69CC-43A9-4F0E-A2D1-E543F96ABDB1}"/>
    <hyperlink ref="A210" location="_4.02.02__" display="_4.02.02__" xr:uid="{A0B90872-04A9-4276-9099-63EEA50318D4}"/>
    <hyperlink ref="A211" location="_4.02.03__" display="_4.02.03__" xr:uid="{112F9301-F25F-4B98-B202-B762DB436805}"/>
    <hyperlink ref="A212" location="_4.02.04__" display="_4.02.04__" xr:uid="{B9BB37D3-EE0E-4F4A-98FE-4A61737C9BA1}"/>
    <hyperlink ref="A213" location="_4.02.05___1" display="_4.02.05___1" xr:uid="{E5C7B8E0-D756-4BD7-82FD-8468019DC37A}"/>
    <hyperlink ref="A214" location="_4.02.06__" display="_4.02.06__" xr:uid="{E65400AA-12EF-416F-B865-7FE1DD1A4907}"/>
    <hyperlink ref="A215" location="_4.02.07__" display="_4.02.07__" xr:uid="{00ACA189-A52C-45FC-9AA8-3F47FD25DB2C}"/>
    <hyperlink ref="A216" location="_4.02.08__" display="_4.02.08__" xr:uid="{931D7451-F0D3-4CF3-853C-285C810E0C9F}"/>
    <hyperlink ref="A218" location="_4.99.99__" display="_4.99.99__" xr:uid="{4FE08E39-F83E-4F0F-912C-B7CADB746400}"/>
    <hyperlink ref="B218" location="_4.99.99__" display="_4.99.99__" xr:uid="{3075FEEE-D554-48F3-A347-4C028C3E1CA0}"/>
    <hyperlink ref="A219" location="_4.99.01__" display="_4.99.01__" xr:uid="{6C50046C-5BD7-46ED-A030-E8635C2785FC}"/>
    <hyperlink ref="A220" location="_4.99.99__" display="_4.99.99__" xr:uid="{C4B5A9C9-3E9C-429F-9D97-C100BC01DD9F}"/>
    <hyperlink ref="A222" location="_5___1" display="_5___1" xr:uid="{C7C8E256-08B1-45DF-9CE5-43BA948B7D73}"/>
    <hyperlink ref="A223" location="_5.01___1" display="_5.01___1" xr:uid="{501C223C-621C-4166-BFEE-D478F62454D5}"/>
    <hyperlink ref="B223" location="_5.01___1" display="_5.01___1" xr:uid="{D6AD08C8-A56A-47BC-B937-4CB349E5B6A9}"/>
    <hyperlink ref="A224" location="_5.01.01__" display="_5.01.01__" xr:uid="{D0B81CF2-246E-4F65-80D9-62B7C1281067}"/>
    <hyperlink ref="A225" location="_5.01.02___Equipo de transporte" display="_5.01.02___Equipo de transporte" xr:uid="{F103ECDC-B648-4C52-B29D-95370B5953C8}"/>
    <hyperlink ref="A226" location="_5.01.03__" display="_5.01.03__" xr:uid="{3139B819-67F1-4251-A933-7C5617B8C388}"/>
    <hyperlink ref="A227" location="_5.01.04___1" display="_5.01.04___1" xr:uid="{AA6DF1E6-559F-4A98-9CAF-46ECBAD2E8F5}"/>
    <hyperlink ref="A228" location="_5.01.05__" display="_5.01.05__" xr:uid="{103612AC-B2EC-4A93-9CA8-BC41692A1ADE}"/>
    <hyperlink ref="A229" location="_5.01.06__" display="_5.01.06__" xr:uid="{D88E50E4-288E-498C-A7BA-E9116DB16B5A}"/>
    <hyperlink ref="A230" location="_5.01.07___1" display="_5.01.07___1" xr:uid="{10640CE8-8956-41AB-968A-8DDD5D78F1C6}"/>
    <hyperlink ref="A231" location="_5.01.99__" display="_5.01.99__" xr:uid="{FDAF3715-12F7-42C6-B7B3-9A32EE72D3C9}"/>
    <hyperlink ref="A233" location="_5.02_Construcciones,_adiciones" display="_5.02_Construcciones,_adiciones" xr:uid="{824370D0-F89B-422A-A95F-F8813A46945A}"/>
    <hyperlink ref="B233" location="_5.02_Construcciones,_adiciones" display="_5.02_Construcciones,_adiciones" xr:uid="{9D76B4C0-FCF0-4F8B-AFE1-EED51368ECFF}"/>
    <hyperlink ref="A234" location="_5.02.01___Edificios" display="_5.02.01___Edificios" xr:uid="{AEAA86D0-D676-4725-ABA5-1F5E9FD73C6E}"/>
    <hyperlink ref="A235" location="_5.02.02__" display="_5.02.02__" xr:uid="{678ED627-EBD9-4E9E-B8CE-6DA2ECA6E2ED}"/>
    <hyperlink ref="A236" location="_5.02.03___Vías férreas" display="_5.02.03___Vías férreas" xr:uid="{E4BFB050-7591-483D-925A-D89F5A2C5B01}"/>
    <hyperlink ref="A237" location="_5.02.04___Obras marítimas y fluvial" display="_5.02.04___Obras marítimas y fluvial" xr:uid="{1B07BC89-2DD3-4B62-9D32-675E07A88D1C}"/>
    <hyperlink ref="A238" location="_5.02.05__" display="_5.02.05__" xr:uid="{91BC6451-6097-4F46-A550-444E936E5D6B}"/>
    <hyperlink ref="A239" location="_5.02.06__" display="_5.02.06__" xr:uid="{5A075997-0A02-4C4C-8C9D-8FE858F00FAA}"/>
    <hyperlink ref="A240" location="_5.02.07__" display="_5.02.07__" xr:uid="{BA4DF060-83D8-4F9A-B72A-2C0D53A03E45}"/>
    <hyperlink ref="A241" location="_5.02.99__" display="_5.02.99__" xr:uid="{EBABD754-4783-4FB5-9D5E-A72E1848D7C1}"/>
    <hyperlink ref="A243" location="_5.03__" display="_5.03__" xr:uid="{77F14415-C5A9-416E-AA9F-0EF2A62825F0}"/>
    <hyperlink ref="B243" location="_5.03__" display="_5.03__" xr:uid="{DF445B5E-3390-4577-8B17-415627C14407}"/>
    <hyperlink ref="A244" location="_5.03.01__" display="_5.03.01__" xr:uid="{4644625F-33AF-4DF7-87AA-3557E3CCAD87}"/>
    <hyperlink ref="A245" location="_5.03.02__" display="_5.03.02__" xr:uid="{9A7FB19A-8240-46BF-8500-5168F53B0898}"/>
    <hyperlink ref="A246" location="_5.03.99__" display="_5.03.99__" xr:uid="{B14FC839-8C08-48F9-B200-ABDEE1F4BCB0}"/>
    <hyperlink ref="A248" location="_5.99__" display="_5.99__" xr:uid="{697FFD9B-4E1A-4BB6-9B76-B9D73ED99671}"/>
    <hyperlink ref="B248" location="_5.99__" display="_5.99__" xr:uid="{6F1A483C-3E4C-46C2-BD81-B71F6833AE1D}"/>
    <hyperlink ref="A249" location="_5.99.01___1" display="_5.99.01___1" xr:uid="{827D3A07-6B61-4EDC-AD3B-5CEAFADFF2F4}"/>
    <hyperlink ref="A250" location="_5.99.02__" display="_5.99.02__" xr:uid="{749E7710-6C38-420E-B165-E7A2714A3BCF}"/>
    <hyperlink ref="A251" location="_5.99.03__" display="_5.99.03__" xr:uid="{8EF54382-7691-43D5-B64A-80E072462661}"/>
    <hyperlink ref="A252" location="_5.99.99__" display="_5.99.99__" xr:uid="{C8B6A54B-A9D3-4CD8-9CA4-2AE523DFEB7E}"/>
    <hyperlink ref="A254" location="_6_TRANSFERENCIAS_CORRIENTES_4" display="_6_TRANSFERENCIAS_CORRIENTES_4" xr:uid="{F15CEE36-AEC6-4A6E-B7A2-5D493BD02D3A}"/>
    <hyperlink ref="A255" location="_6.01__" display="_6.01__" xr:uid="{35CA11AC-FE8C-4F65-9B78-5D0EF47B6786}"/>
    <hyperlink ref="B255" location="_6.01__" display="_6.01__" xr:uid="{09A69292-2228-4965-BDD2-F43305F9D610}"/>
    <hyperlink ref="A256" location="_6.01.01__" display="_6.01.01__" xr:uid="{8E32CEF3-5850-4806-A542-205E9BD73906}"/>
    <hyperlink ref="A257" location="_6.01.02__" display="_6.01.02__" xr:uid="{6AB61C78-D76E-4B34-98F4-F4E41BAE202B}"/>
    <hyperlink ref="A258" location="_6.01.03__" display="_6.01.03__" xr:uid="{EA0396AD-D4D8-4C3E-A458-54B7C48CC2C7}"/>
    <hyperlink ref="A259" location="_6.01.04__" display="_6.01.04__" xr:uid="{66788B3F-7E05-48CF-AE91-D464B7CF6A73}"/>
    <hyperlink ref="A260" location="_6.01.05__" display="_6.01.05__" xr:uid="{D7F66F69-D155-4DF1-9E6B-6FFF65C81360}"/>
    <hyperlink ref="A261" location="_6.01.06__" display="_6.01.06__" xr:uid="{5C8AED8E-A8CD-49B1-BBBE-5ACFAF11FB2F}"/>
    <hyperlink ref="A262" location="_6.01.07__" display="_6.01.07__" xr:uid="{8D95B9A1-133E-4FC8-9836-1A23A9D0DEEB}"/>
    <hyperlink ref="A263" location="_6.01.08__" display="_6.01.08__" xr:uid="{D904592C-73DD-474F-9ADF-6709B369EB21}"/>
    <hyperlink ref="A264" location="_6.01.09__" display="_6.01.09__" xr:uid="{7E440908-E179-4F31-B29F-DDB3003439CC}"/>
    <hyperlink ref="A266" location="_6.02___1" display="_6.02___1" xr:uid="{E21F5615-05EE-4E36-A993-CB96DB44D148}"/>
    <hyperlink ref="B266" location="_6.02___1" display="_6.02___1" xr:uid="{5C7D6859-3CF5-4AA3-9653-8A131FD6F96F}"/>
    <hyperlink ref="A267" location="_6.02.01__" display="_6.02.01__" xr:uid="{9F3552F9-8567-4899-BD82-A00F3322935E}"/>
    <hyperlink ref="A268" location="_6.02.02__" display="_6.02.02__" xr:uid="{C8AFF3A3-8A97-49AC-8F1C-B76B65B8CB7E}"/>
    <hyperlink ref="A269" location="_6.02.03__" display="_6.02.03__" xr:uid="{6A92E5D5-6D35-4B98-97F2-CDA06C97C9B8}"/>
    <hyperlink ref="A270" location="_6.02.99__" display="_6.02.99__" xr:uid="{AAE3BE2E-1993-46BF-842A-AAA87CF8C96A}"/>
    <hyperlink ref="A272" location="_6.03__" display="_6.03__" xr:uid="{F5FC2B53-2F2D-4F24-AE0E-2123182326A1}"/>
    <hyperlink ref="B272" location="_6.03__" display="_6.03__" xr:uid="{945174D1-8E29-4BB0-8AE6-ACDA6A047023}"/>
    <hyperlink ref="A273" location="_6.03.01___Prestaciones legales_1" display="_6.03.01___Prestaciones legales_1" xr:uid="{F769B5A3-1154-4CA9-A908-2F2E6543101B}"/>
    <hyperlink ref="A274" location="_6.03.02__" display="_6.03.02__" xr:uid="{14889C0A-7283-4982-BD59-DA2F3861F6C0}"/>
    <hyperlink ref="A275" location="_6.03.03__" display="_6.03.03__" xr:uid="{EB9262FF-A72E-4BC4-BFCD-DB9E437A176A}"/>
    <hyperlink ref="A276" location="_6.03.04__" display="_6.03.04__" xr:uid="{65E53752-3CE3-471E-937B-BF916B5743AF}"/>
    <hyperlink ref="A277" location="_6.03.05__Cuota" display="_6.03.05__Cuota" xr:uid="{471BB6BD-1313-4F56-8852-905D8D156FFE}"/>
    <hyperlink ref="A278" location="_6.03.99___1" display="_6.03.99___1" xr:uid="{DB341C98-DCF5-469A-A482-F1FF88DA2E46}"/>
    <hyperlink ref="A280" location="_6.04__" display="_6.04__" xr:uid="{B24BA013-475F-4392-A8C9-BB6BABA46A4B}"/>
    <hyperlink ref="A281" location="_6.04.01__" display="_6.04.01__" xr:uid="{EBAF6F66-4B7B-4FF9-BABD-42BC9336ED6B}"/>
    <hyperlink ref="A282" location="_6.04.02__" display="_6.04.02__" xr:uid="{CB5AB138-4411-4525-8B59-DF2F549AB8A3}"/>
    <hyperlink ref="A283" location="_6.04.03___1" display="_6.04.03___1" xr:uid="{238DE399-AA96-4E42-B0F4-21D0F3A58EC8}"/>
    <hyperlink ref="A284" location="_6.04.04__" display="_6.04.04__" xr:uid="{6AE9AB1B-CC61-4E7E-BF16-04129980FCF8}"/>
    <hyperlink ref="A286" location="_6.05__" display="_6.05__" xr:uid="{1D7F0C4F-DB13-4BF4-BB42-61D18A522BEB}"/>
    <hyperlink ref="A287" location="_6.05.01__" display="_6.05.01__" xr:uid="{5C77E559-C60B-40B1-8E21-89D93DF6CA1F}"/>
    <hyperlink ref="A289" location="_6.06__" display="_6.06__" xr:uid="{4DC127A4-33FD-44A3-99A8-7F179D0F65D0}"/>
    <hyperlink ref="B289" location="_6.06__" display="_6.06__" xr:uid="{35A7FDD9-05CB-4CA3-BE1B-4A7678DA551B}"/>
    <hyperlink ref="A290" location="_6.06.01___1" display="_6.06.01___1" xr:uid="{4EF5C949-3D5B-451E-9406-6C5F66EA6027}"/>
    <hyperlink ref="A291" location="_6.06.02__" display="_6.06.02__" xr:uid="{B2FC044A-E3BB-49E3-96EE-F1C06690A227}"/>
    <hyperlink ref="A293" location="_6.07__" display="_6.07__" xr:uid="{155E553C-DBFE-4BF2-BDD7-CC89D6B0EA13}"/>
    <hyperlink ref="B293" location="_6.07__" display="_6.07__" xr:uid="{6EEB1393-E0C8-4190-8C11-AAA2F2E1779A}"/>
    <hyperlink ref="A294" location="_6.07.01__" display="_6.07.01__" xr:uid="{D58CB7B5-7063-4F82-8DBB-AA8E852FFF31}"/>
    <hyperlink ref="A295" location="_6.07.02___1" display="_6.07.02___1" xr:uid="{2F9A0B17-9C1D-4FBA-804B-D1976A1D98E2}"/>
    <hyperlink ref="A297" location="_7__" display="_7__" xr:uid="{3C9974EF-5D84-41D7-AB0D-48A3E836BCCB}"/>
    <hyperlink ref="A298" location="_7.01__" display="_7.01__" xr:uid="{8B00B3AE-1D84-4E82-9395-4C401288A9F9}"/>
    <hyperlink ref="B298" location="_7.01__" display="_7.01__" xr:uid="{6CA77263-02D9-4725-9823-FEBF7AB24A43}"/>
    <hyperlink ref="A299" location="_7.01.01__" display="_7.01.01__" xr:uid="{0CE44932-079D-4AB9-9C27-3C899BE81513}"/>
    <hyperlink ref="A300" location="_7.01.02__" display="_7.01.02__" xr:uid="{33BFA901-ADC4-4A17-8C7C-CECCF7AB45A6}"/>
    <hyperlink ref="A301" location="_7.01.03__" display="_7.01.03__" xr:uid="{BCCF2E1F-2A51-4B3F-B24C-D7AFD9E7092B}"/>
    <hyperlink ref="A302" location="_7.01.04__" display="_7.01.04__" xr:uid="{3583B3C2-97F2-4A9D-A4C7-437F70C35D8A}"/>
    <hyperlink ref="A304" location="_7.01.06__" display="_7.01.06__" xr:uid="{8CF2D407-87B5-4288-8D0D-EE5118EBDFDB}"/>
    <hyperlink ref="A305" location="_7.01.07__" display="_7.01.07__" xr:uid="{C185D8E4-12BC-40B4-8C3C-3E9429EA25F6}"/>
    <hyperlink ref="A307" location="_7.02__" display="_7.02__" xr:uid="{73767891-B914-4B52-AFBB-1B336428680C}"/>
    <hyperlink ref="A308" location="_7.02.01__Transferencias" display="_7.02.01__Transferencias" xr:uid="{1AED574D-36A2-4433-B91B-1E0A90E0F23B}"/>
    <hyperlink ref="A310" location="_7.03___1" display="_7.03___1" xr:uid="{10F94864-69F9-4D83-AC63-FF3FF902BB14}"/>
    <hyperlink ref="B310" location="_7.03___1" display="_7.03___1" xr:uid="{DD113084-29A9-40F2-B954-E823AE37EABF}"/>
    <hyperlink ref="A311" location="_7.03.01__" display="_7.03.01__" xr:uid="{CC228998-3454-4265-8025-E157919F7F8B}"/>
    <hyperlink ref="A312" location="_7.03.02__" display="_7.03.02__" xr:uid="{C29EA15C-1880-4708-A57A-68739B4E36E1}"/>
    <hyperlink ref="A313" location="_7.03.03__" display="_7.03.03__" xr:uid="{85334A25-1301-45D4-956E-3DF2137B882C}"/>
    <hyperlink ref="A314" location="_7.03.99_Transferencias_de" display="_7.03.99_Transferencias_de" xr:uid="{65523CC8-7D79-489C-BE7A-D48D497DA08D}"/>
    <hyperlink ref="A316" location="_7.04___1" display="_7.04___1" xr:uid="{2F39C38E-B83E-4F68-B004-55DB1734503A}"/>
    <hyperlink ref="A317" location="_7.04.01__" display="_7.04.01__" xr:uid="{BE442CD5-2509-4D65-9474-124C8E6A3DC0}"/>
    <hyperlink ref="A319" location="_7.05__" display="_7.05__" xr:uid="{E5C25F00-A62D-4C36-A06C-376A39FFA62F}"/>
    <hyperlink ref="B319" location="_7.05__" display="_7.05__" xr:uid="{16F42D2C-23A8-4868-A68F-D4DE072B84CF}"/>
    <hyperlink ref="A320" location="_7.05.01_Transferencias_de" display="_7.05.01_Transferencias_de" xr:uid="{9B18001F-7C53-44C6-8BC5-A36CAA08ADA5}"/>
    <hyperlink ref="A321" location="_7.05.02__" display="_7.05.02__" xr:uid="{05516CB9-7F3D-4158-BFD5-93D2DFE62864}"/>
    <hyperlink ref="A323" location="_8_AMORTIZACION_2" display="_8_AMORTIZACION_2" xr:uid="{36BEB934-3D58-4B4D-9886-7E1574031097}"/>
    <hyperlink ref="A324" location="_8.01_Amortización_de" display="_8.01_Amortización_de" xr:uid="{947320BC-8684-477D-B367-D1A3E8D2DF6B}"/>
    <hyperlink ref="B324" location="_8.01_Amortización_de" display="_8.01_Amortización_de" xr:uid="{FDFF49FB-6833-48A9-8695-EA63820A023E}"/>
    <hyperlink ref="A325" location="_8.01.01__" display="_8.01.01__" xr:uid="{5A0FB6B4-2EF5-4B76-BD51-3F09FF56D677}"/>
    <hyperlink ref="A326" location="_8.01.02__" display="_8.01.02__" xr:uid="{70A9B491-B6CB-4620-97A0-040C57FD38A9}"/>
    <hyperlink ref="A327" location="_8.01.03___1" display="_8.01.03___1" xr:uid="{096D16A2-236C-4AE2-9E62-48E5D6B98A4C}"/>
    <hyperlink ref="A328" location="_8.01.04__" display="_8.01.04__" xr:uid="{B8B5B0CF-6522-42EA-A4C1-773905FFF34E}"/>
    <hyperlink ref="A330" location="_8.02_Amortización_de" display="_8.02_Amortización_de" xr:uid="{2A7351DA-59DB-4D87-A950-771597141468}"/>
    <hyperlink ref="B330" location="_8.02_Amortización_de" display="_8.02_Amortización_de" xr:uid="{EB9BB040-E470-45C2-8591-23591CFA0F57}"/>
    <hyperlink ref="A331" location="_8.02.01__" display="_8.02.01__" xr:uid="{614103DD-4842-44EA-A6EF-A9B7C0279C79}"/>
    <hyperlink ref="A332" location="_8.02.02__" display="_8.02.02__" xr:uid="{E4AD1DF9-D4FA-4618-AE52-6F2E4498F4D1}"/>
    <hyperlink ref="A333" location="_Amortización_de_préstamos" display="_Amortización_de_préstamos" xr:uid="{025CDCC8-4F70-4B23-9C47-FD479AA53E69}"/>
    <hyperlink ref="A334" location="_8.02.04__" display="_8.02.04__" xr:uid="{585C6B60-AD89-470F-AEF7-6DD9B1036102}"/>
    <hyperlink ref="A335" location="_8.02.05__" display="_8.02.05__" xr:uid="{31E7C261-1580-4A54-9657-FC22547B3BB5}"/>
    <hyperlink ref="A336" location="_8.02.06__" display="_8.02.06__" xr:uid="{4357E160-5DB2-4C6E-8F2A-CB30923A8183}"/>
    <hyperlink ref="A337" location="_8.02.07__" display="_8.02.07__" xr:uid="{9D2593B9-F271-45D9-A964-E256058B38FD}"/>
    <hyperlink ref="A338" location="_8.02.08__" display="_8.02.08__" xr:uid="{112BDB50-FFAD-4C6C-A49D-733CFA1060C6}"/>
    <hyperlink ref="A340" location="_9___1" display="_9___1" xr:uid="{4A73887E-7BFB-411C-B30F-5D424D56B861}"/>
    <hyperlink ref="A341" location="_Hlt506371758" display="_Hlt506371758" xr:uid="{46D8F621-F936-46F8-9A9A-73AD37391D3A}"/>
    <hyperlink ref="B341" location="_Hlt506371758" display="_Hlt506371758" xr:uid="{172718BD-AAFF-4843-9F4F-019F28E0681B}"/>
    <hyperlink ref="A342" location="_9.01.03__" display="_9.01.03__" xr:uid="{6DEE9DF1-1F0E-4927-87C4-411525196FD5}"/>
    <hyperlink ref="A345" location="_9.02__" display="_9.02__" xr:uid="{0E66107F-537C-4219-8956-54C67DE3C719}"/>
    <hyperlink ref="B345" location="_9.02__" display="_9.02__" xr:uid="{1CE769C3-B770-4A90-9452-D1E243B62459}"/>
    <hyperlink ref="A346" location="_9.02.01__" display="_9.02.01__" xr:uid="{EA128A19-ADA7-453C-835E-1019AB6D3022}"/>
    <hyperlink ref="A347" location="_9.02.02__" display="_9.02.02__" xr:uid="{10146024-6102-4064-B8FE-A9A0554F2293}"/>
    <hyperlink ref="B9" location="_0__REMUNERACIONES" display="_0__REMUNERACIONES" xr:uid="{4308F364-EE4F-48E3-BA47-1D9A988C9578}"/>
    <hyperlink ref="B11" location="_0.01.01_Sueldos_para_cargos fijos" display="_0.01.01_Sueldos_para_cargos fijos" xr:uid="{07962107-3195-400B-AB6B-2EE448124C65}"/>
    <hyperlink ref="B12" location="_0.01.02_Jornales" display="_0.01.02_Jornales" xr:uid="{D301AC77-E97B-4C9D-AD18-1B8A70B97AC3}"/>
    <hyperlink ref="B13" location="_0.01.03___Servicios especiales" display="_0.01.03___Servicios especiales" xr:uid="{63690F9F-BA61-471C-B59D-C5CBA80E0981}"/>
    <hyperlink ref="B14" location="_0.01.04___  Sueldos a base de comis" display="_0.01.04___  Sueldos a base de comis" xr:uid="{FDF74DDF-33D7-4652-9577-D8F172E400D6}"/>
    <hyperlink ref="B15" location="_0.01.05_Suplencias" display="_0.01.05_Suplencias" xr:uid="{C5112934-4A29-4DE2-B5B4-34543ED82F0D}"/>
    <hyperlink ref="B18" location="_0.02.01_Tiempo_extraordinario" display="_0.02.01_Tiempo_extraordinario" xr:uid="{DB3B810B-4778-4CC4-9090-405B401B5437}"/>
    <hyperlink ref="B19" location="_0.02.02_Recargo_de_funciones" display="_0.02.02_Recargo_de_funciones" xr:uid="{A49059E0-0CA1-4A74-8A25-1716A7D1B65C}"/>
    <hyperlink ref="B20" location="_0.02.03___  Disponibilidad laboral" display="_0.02.03___  Disponibilidad laboral" xr:uid="{6B9A53B2-C816-4D05-8FBA-183EBBC269D9}"/>
    <hyperlink ref="B21" location="_Hlt506206007" display="_Hlt506206007" xr:uid="{89763B16-BCA0-43FE-BC33-1511122AF433}"/>
    <hyperlink ref="B22" location="_0.01.05__" display="_0.01.05__" xr:uid="{60F19265-D9F3-472B-8AF3-6EFF27F9FA0D}"/>
    <hyperlink ref="B25" location="_Hlt506206189" display="_Hlt506206189" xr:uid="{E48B10B7-00B7-47F0-88C3-78B06BB6C091}"/>
    <hyperlink ref="B26" location="_0.03.02_Restricción_al_ejercicio  l" display="_0.03.02_Restricción_al_ejercicio  l" xr:uid="{ECA45CAD-AB5D-49A3-9CA2-B3A18D6AE55D}"/>
    <hyperlink ref="B27" location="_0.03.03___ Decimotercer mes" display="_0.03.03___ Decimotercer mes" xr:uid="{6063627B-9F87-4F3E-B3BF-891BE76B2E34}"/>
    <hyperlink ref="B28" location="_0.03.04___ Salario escolar" display="_0.03.04___ Salario escolar" xr:uid="{F64EDEE8-4D36-4CB9-9C32-72BEF04822F7}"/>
    <hyperlink ref="B29" location="_0.03.99__" display="_0.03.99__" xr:uid="{01AA3C04-769E-49ED-96A0-9D4097F0C358}"/>
    <hyperlink ref="B33" location="_Contribución_Patronal_al" display="_Contribución_Patronal_al" xr:uid="{4013D5FE-835A-4991-A054-6C842C4B379B}"/>
    <hyperlink ref="B34" location="_0.04.02__" display="_0.04.02__" xr:uid="{E11727C3-46D4-4A3C-8CE5-03B9C210FB69}"/>
    <hyperlink ref="B35" location="_0.04.03___     Contribución Patrona" display="_0.04.03___     Contribución Patrona" xr:uid="{D3CFAF44-2387-46DB-B3DB-A4C5F22E74BC}"/>
    <hyperlink ref="B37" location="_0.04.05___ Contribución Patronal al" display="_0.04.05___ Contribución Patronal al" xr:uid="{3A6645C3-A516-4EF8-B778-282C65EF160D}"/>
    <hyperlink ref="B41" location="_0.05.01___Contribución Patronal al " display="_0.05.01___Contribución Patronal al " xr:uid="{5AB77DF2-5FE8-4944-A5A6-CC16C587E898}"/>
    <hyperlink ref="B42" location="_0.05.02__" display="_0.05.02__" xr:uid="{D9A29C3B-6D3C-4509-B4DD-99D47B8CFBA8}"/>
    <hyperlink ref="B43" location="_0.05.03___ Aporte Patronal al Fondo" display="_0.05.03___ Aporte Patronal al Fondo" xr:uid="{7D190318-D367-4FA7-8310-53F61FBDCD80}"/>
    <hyperlink ref="B44" location="_0.05.04___ Contribución  patronal a" display="_0.05.04___ Contribución  patronal a" xr:uid="{7A3348C9-3348-4E01-9AF4-E508C4B26571}"/>
    <hyperlink ref="B45" location="_0.05.05___Contribución  patronal a " display="_0.05.05___Contribución  patronal a " xr:uid="{A808A4DD-070B-4426-950E-C70C9445BE10}"/>
    <hyperlink ref="A44" location="_0.05.04___ Contribución  patronal a" display="_0.05.04___ Contribución  patronal a" xr:uid="{32561A58-9101-44D6-9DAA-C4C19B16E720}"/>
    <hyperlink ref="B47" location="OLE_LINK8" display="OLE_LINK8" xr:uid="{2D01DB14-ADF4-4D26-A76D-CAD87F608CD0}"/>
    <hyperlink ref="A49" location="_0.99.99__" display="_0.99.99__" xr:uid="{45E4AAA1-29C6-42A6-890D-776F90F9130C}"/>
    <hyperlink ref="B48" location="_0.99.01___Gastos de representación " display="_0.99.01___Gastos de representación " xr:uid="{99DD84A2-FF94-4C91-AD4A-5581A884676B}"/>
    <hyperlink ref="B49" location="_0.99.99__" display="_0.99.99__" xr:uid="{47FA6FE4-22B7-41FE-9F78-9694E0165948}"/>
    <hyperlink ref="B51" location="_1___4" display="_1___4" xr:uid="{F00739BC-8858-4986-A8AA-72FDB4AF4135}"/>
    <hyperlink ref="B53" location="_1.01.01___Alquiler de edificios, lo" display="_1.01.01___Alquiler de edificios, lo" xr:uid="{8E3E3326-D848-4F90-8362-2ACAA4C5FBAB}"/>
    <hyperlink ref="B54" location="_Hlt506254949" display="_Hlt506254949" xr:uid="{3159BADD-82EF-485F-857E-260BF1F13C77}"/>
    <hyperlink ref="B55" location="_1.01.03___ Alquiler de equipo de có" display="_1.01.03___ Alquiler de equipo de có" xr:uid="{5529238E-A5B1-4461-AD2B-5FA9F812A374}"/>
    <hyperlink ref="B56" location="_1.01.04___Alquiler y derechos para " display="_1.01.04___Alquiler y derechos para " xr:uid="{2BCFFCA8-BC1B-4BDD-B9A2-1E98CCFB6AD7}"/>
    <hyperlink ref="B57" location="_1.01.99___Otros alquileres" display="_1.01.99___Otros alquileres" xr:uid="{846DA594-3EF8-4472-A413-E7018A47D021}"/>
    <hyperlink ref="B60" location="_1.02.01___Servicio de agua y alcant" display="_1.02.01___Servicio de agua y alcant" xr:uid="{4CA26E33-590B-45A1-B79B-B7AE28890DFC}"/>
    <hyperlink ref="B61" location="_1.02.02__" display="_1.02.02__" xr:uid="{E7251DF1-863B-45DB-961C-EA347F4F6EB9}"/>
    <hyperlink ref="B62" location="_1.02.03___ Servicio de correo" display="_1.02.03___ Servicio de correo" xr:uid="{3AC3228D-4A55-41EA-A906-DA063BC65048}"/>
    <hyperlink ref="B63" location="_1.02.04___ Servicio de telecomunica" display="_1.02.04___ Servicio de telecomunica" xr:uid="{F3987BCD-D411-4274-860D-1BBFCBAC5BE6}"/>
    <hyperlink ref="B64" location="_1.02.99___Otros servicios básicos" display="_1.02.99___Otros servicios básicos" xr:uid="{5464B7E4-1B0C-4492-BDA8-B83223FAA93C}"/>
    <hyperlink ref="B67" location="_Hlt506255274" display="_Hlt506255274" xr:uid="{919F6A54-75E1-44D7-A628-4015182406B7}"/>
    <hyperlink ref="B68" location="_1.03.02__" display="_1.03.02__" xr:uid="{275B4F9C-D1A8-43EE-A773-74AEE54FF6BB}"/>
    <hyperlink ref="B69" location="_1.03.03___Impresión, encuadernación" display="_1.03.03___Impresión, encuadernación" xr:uid="{8117F050-4D60-402A-BCA7-6D6645E25666}"/>
    <hyperlink ref="B70" location="_1.03.04___   Transporte de bienes" display="_1.03.04___   Transporte de bienes" xr:uid="{5E077124-EDDF-4652-B7A0-EC9A1E72DBFD}"/>
    <hyperlink ref="B71" location="_1.03.05__" display="_1.03.05__" xr:uid="{EA0BE963-7E69-45E7-99DB-B48FAE9B96E7}"/>
    <hyperlink ref="B72" location="_1.03.06___Comisiones y gastos por s" display="_1.03.06___Comisiones y gastos por s" xr:uid="{97D3717E-83A8-463B-842E-3497B88E9908}"/>
    <hyperlink ref="B73" location="_1.03.07___Servicios de transferenci" display="_1.03.07___Servicios de transferenci" xr:uid="{3F0DD675-DE54-4B7D-BDE1-3A217DA59FB4}"/>
    <hyperlink ref="B76" location="_1.04.01___Servicios médicos y de la" display="_1.04.01___Servicios médicos y de la" xr:uid="{6400AC51-46E2-4F72-84DA-208EE4EDEA8A}"/>
    <hyperlink ref="B77" location="_1.04.02___Servicios jurídicos" display="_1.04.02___Servicios jurídicos" xr:uid="{8928D94F-4538-45E6-BDF8-FD77D48D1870}"/>
    <hyperlink ref="B78" location="_1.04.03___Servicios de ingeniería" display="_1.04.03___Servicios de ingeniería" xr:uid="{E4BA3C63-A299-469D-841B-A0958AEEE2E2}"/>
    <hyperlink ref="B79" location="_1.04.04___Servicios en ciencias eco" display="_1.04.04___Servicios en ciencias eco" xr:uid="{DFCA0AC2-61E6-4B4E-A215-5B4730903F6B}"/>
    <hyperlink ref="B80" location="_1.04.05___Servicios de desarrollo d" display="_1.04.05___Servicios de desarrollo d" xr:uid="{90EFD007-EC7F-4E91-B0C4-108DAF428A0E}"/>
    <hyperlink ref="B81" location="_1.04.06___Servicios generales" display="_1.04.06___Servicios generales" xr:uid="{1F076232-138F-44E1-8717-BD1158C998EA}"/>
    <hyperlink ref="B82" location="_1.04.99___Otros servicios de gestió" display="_1.04.99___Otros servicios de gestió" xr:uid="{11192B19-1E59-4FE5-AED7-477671C9EC20}"/>
    <hyperlink ref="B85" location="_1.05.01___Transporte dentro del paí" display="_1.05.01___Transporte dentro del paí" xr:uid="{968EF660-DC91-4EB0-BE21-2E8310D5604E}"/>
    <hyperlink ref="B86" location="_1.05.02___  Viáticos dentro del paí" display="_1.05.02___  Viáticos dentro del paí" xr:uid="{245EFACF-FB75-4A23-A721-B84400837F9D}"/>
    <hyperlink ref="B87" location="_1.05.03__" display="_1.05.03__" xr:uid="{63A94EB0-E0EB-47F1-B53E-777585C3D52C}"/>
    <hyperlink ref="B88" location="_1.05.04___Viáticos en el exterior" display="_1.05.04___Viáticos en el exterior" xr:uid="{308AC0BF-850C-453A-BF55-ED1AA0D2CEAD}"/>
    <hyperlink ref="B91" location="_1.06.01__Seguros" display="_1.06.01__Seguros" xr:uid="{F94294FE-7C97-4F7A-8F47-6A45FDF81A0C}"/>
    <hyperlink ref="B92" location="_1.06.02___Reaseguros" display="_1.06.02___Reaseguros" xr:uid="{E7C1E70E-A043-4F87-B2FE-46FD49BD0FF6}"/>
    <hyperlink ref="B93" location="_1.06.03___Obligaciones por contrato" display="_1.06.03___Obligaciones por contrato" xr:uid="{59EA8F4F-48CD-45D2-826B-C91C160748FD}"/>
    <hyperlink ref="B96" location="_Hlt506361970" display="_Hlt506361970" xr:uid="{47BAE585-3A4B-4209-AC57-A52EE14AC468}"/>
    <hyperlink ref="B97" location="_1.07.02___Actividades protocolarias" display="_1.07.02___Actividades protocolarias" xr:uid="{D8EA80FF-F330-4340-B42E-5F6B2BBF1627}"/>
    <hyperlink ref="B98" location="_1.07.03___Gastos de representación " display="_1.07.03___Gastos de representación " xr:uid="{DA2F3715-7132-4318-B1CC-50FA480B3F68}"/>
    <hyperlink ref="B101" location="_1.08.01___Mantenimiento de edificio" display="_1.08.01___Mantenimiento de edificio" xr:uid="{4CE24ADF-043B-4A08-B8F4-B4940D10441D}"/>
    <hyperlink ref="B102" location="_1.08.02___Mantenimiento de vías de " display="_1.08.02___Mantenimiento de vías de " xr:uid="{618CA7CF-811F-4F6C-9BE5-28CA3CE5585E}"/>
    <hyperlink ref="B103" location="_1.08.03___Mantenimiento de instalac" display="_1.08.03___Mantenimiento de instalac" xr:uid="{39E38538-3523-4470-8F68-A924B3E26668}"/>
    <hyperlink ref="B104" location="_1.08.04___Mantenimiento y reparació" display="_1.08.04___Mantenimiento y reparació" xr:uid="{AAE97891-5A73-4848-AAAA-D71BEC6427BA}"/>
    <hyperlink ref="B105" location="_1.08.05___Mantenimiento y reparació" display="_1.08.05___Mantenimiento y reparació" xr:uid="{1C3128E2-51D1-4D01-B259-78B21A2437CE}"/>
    <hyperlink ref="B106" location="_1.08.06___  Mantenimiento y reparac" display="_1.08.06___  Mantenimiento y reparac" xr:uid="{E7EDA707-076E-4746-8945-27BB2D1F601B}"/>
    <hyperlink ref="B107" location="_1.08.07___Mantenimiento y reparació" display="_1.08.07___Mantenimiento y reparació" xr:uid="{46E4BE80-E6BB-4B07-97ED-16B12912849D}"/>
    <hyperlink ref="B108" location="_1.08.08___Mantenimiento y reparació" display="_1.08.08___Mantenimiento y reparació" xr:uid="{476D1DEF-8E65-4727-80AF-D82D7C0D4F1F}"/>
    <hyperlink ref="B109" location="_1.08.99___Mantenimiento y reparació" display="_1.08.99___Mantenimiento y reparació" xr:uid="{F41B68BC-63CE-4705-AEF5-26570531DD45}"/>
    <hyperlink ref="B112" location="_1.09.01___Impuestos sobre ingresos " display="_1.09.01___Impuestos sobre ingresos " xr:uid="{03492662-3283-43FC-AA65-1403F3FEBCCB}"/>
    <hyperlink ref="B113" location="_1.09.02___Impuestos sobre bienes in_1" display="_1.09.02___Impuestos sobre bienes in_1" xr:uid="{15C7789E-30F3-4BE5-9A29-1E65B0846443}"/>
    <hyperlink ref="B114" location="_1.09.03___Impuestos de patentes" display="_1.09.03___Impuestos de patentes" xr:uid="{378C6F8F-9597-45F8-B9FE-0C30B3861BE6}"/>
    <hyperlink ref="B115" location="_1.09.99__" display="_1.09.99__" xr:uid="{64E74DC2-8F80-407E-84F2-906F58D51983}"/>
    <hyperlink ref="B118" location="_1.99.01___  Servicios de regulación" display="_1.99.01___  Servicios de regulación" xr:uid="{52E0AFD7-5B64-4233-8897-32B6E5F6FF1F}"/>
    <hyperlink ref="B119" location="_1.99.02___  Intereses moratorios y " display="_1.99.02___  Intereses moratorios y " xr:uid="{8DD0C7A7-46B2-44F4-A83C-94E04D57E93D}"/>
    <hyperlink ref="B120" location="_1.99.03___  Gastos de oficinas en e" display="_1.99.03___  Gastos de oficinas en e" xr:uid="{B0C8A513-B9BC-4FF1-80FD-87DA9AB30482}"/>
    <hyperlink ref="B121" location="_1.99.04__" display="_1.99.04__" xr:uid="{4395D20E-1154-4A2A-94FB-3035BE3C7804}"/>
    <hyperlink ref="B122" location="_1.99.05___  Deducibles" display="_1.99.05___  Deducibles" xr:uid="{DD542542-1C2D-4377-962F-6A1473B0D91B}"/>
    <hyperlink ref="B123" location="_Hlt506356377" display="_Hlt506356377" xr:uid="{2C0E8183-D894-4678-9604-ADC29F2986D4}"/>
    <hyperlink ref="B125" location="_2___4" display="_2___4" xr:uid="{9227232D-50D5-4258-A376-8B02FBC7F8DD}"/>
    <hyperlink ref="B127" location="_2.01.01___   Combustibles y lubrica_1" display="_2.01.01___   Combustibles y lubrica_1" xr:uid="{FF071E6F-542B-4F0E-9FE6-071A94717369}"/>
    <hyperlink ref="B128" location="_2.01.02___  Productos farmacéuticos" display="_2.01.02___  Productos farmacéuticos" xr:uid="{8AFE4F29-474F-458A-B2BC-01EA8F07DFEE}"/>
    <hyperlink ref="B129" location="_2.01.03___  Productos veterinarios" display="_2.01.03___  Productos veterinarios" xr:uid="{9CDC9576-C116-417A-8B30-6D176F2CCE96}"/>
    <hyperlink ref="B130" location="_2.01.04___ Tintas, pinturas y diluy" display="_2.01.04___ Tintas, pinturas y diluy" xr:uid="{644B748E-F656-457B-A7FE-079E862A3FFF}"/>
    <hyperlink ref="B131" location="_2.01.99___  Otros productos químico" display="_2.01.99___  Otros productos químico" xr:uid="{B37D1F9B-0C5A-4E3A-A4AB-9E0A7AFDEB0D}"/>
    <hyperlink ref="B134" location="_2.02.01__" display="_2.02.01__" xr:uid="{321FDFA6-B66D-4876-8B83-0989606E2B2E}"/>
    <hyperlink ref="B135" location="_2.02.02___Productos agroforestales" display="_2.02.02___Productos agroforestales" xr:uid="{7B6FC3D8-2146-41FC-B580-69EBE15C9BE4}"/>
    <hyperlink ref="B136" location="_2.02.03___Alimentos y bebidas" display="_2.02.03___Alimentos y bebidas" xr:uid="{326A4566-E72B-4643-ABB1-58F074A8F9E7}"/>
    <hyperlink ref="B137" location="_2.02.04___1" display="_2.02.04___1" xr:uid="{807BCC17-9057-432A-BF4C-F26446FCF093}"/>
    <hyperlink ref="B140" location="_2.03__" display="_2.03__" xr:uid="{593FFA89-116E-4F8D-8CC5-C89504D2A9E4}"/>
    <hyperlink ref="B141" location="_2.03.01___   Materiales y productos_1" display="_2.03.01___   Materiales y productos_1" xr:uid="{43095A57-FB1E-4F6D-9262-C86ABDA7E113}"/>
    <hyperlink ref="B142" location="_2.03.02___   Materiales y productos_1" display="_2.03.02___   Materiales y productos_1" xr:uid="{822BD9D4-0788-4BEE-9F8A-BFCE5F31D600}"/>
    <hyperlink ref="B143" location="_2.03.03___    Madera y sus derivado_1" display="_2.03.03___    Madera y sus derivado_1" xr:uid="{4AF76185-E35A-418B-AD58-D815091C1AEC}"/>
    <hyperlink ref="B144" location="_2.03.04___  Materiales y productos _1" display="_2.03.04___  Materiales y productos _1" xr:uid="{F50A05DC-8DB4-40E7-8056-0354682DA7E7}"/>
    <hyperlink ref="B145" location="_2.03.05___    Materiales y producto_1" display="_2.03.05___    Materiales y producto_1" xr:uid="{247F35DC-2A95-4E03-AAC8-EDA4E0EF8EC5}"/>
    <hyperlink ref="B146" location="_Hlt506356393" display="_Hlt506356393" xr:uid="{7BE474A4-8D79-45D3-B0EB-B4BA450A6E23}"/>
    <hyperlink ref="B147" location="_2.03.99___   Otros materiales y pro_1" display="_2.03.99___   Otros materiales y pro_1" xr:uid="{208B66E3-8CC9-4C3A-9587-C0884F065D61}"/>
    <hyperlink ref="B150" location="_2.04.01___   Herramientas e instrum_1" display="_2.04.01___   Herramientas e instrum_1" xr:uid="{86666686-1394-44BE-829B-F5F77E6D1761}"/>
    <hyperlink ref="B151" location="_2.04.02__" display="_2.04.02__" xr:uid="{B7FD3B0A-0487-4AD7-97A0-45FE3DB20A11}"/>
    <hyperlink ref="B153" location="_2.05__" display="_2.05__" xr:uid="{3B63AA36-4FA7-4440-8FBC-2A928100FA96}"/>
    <hyperlink ref="B154" location="_2.05.01___Materia prima_1" display="_2.05.01___Materia prima_1" xr:uid="{2466BF65-8E38-4492-B581-4EFC338E52AA}"/>
    <hyperlink ref="B155" location="_2.05.02___Productos terminados_1" display="_2.05.02___Productos terminados_1" xr:uid="{925BA197-B746-4548-A23C-18C661BEE766}"/>
    <hyperlink ref="B156" location="_2.05.03___Energía eléctrica_1" display="_2.05.03___Energía eléctrica_1" xr:uid="{7D273656-F0EA-49BE-8BB0-F5DF3FAE50EE}"/>
    <hyperlink ref="B157" location="_Hlt506373174" display="_Hlt506373174" xr:uid="{6CB32DAA-ADCC-4D7A-BA74-84C4BEB43D45}"/>
    <hyperlink ref="B160" location="_2.99.01__" display="_2.99.01__" xr:uid="{A83CA242-14CD-4BD5-B1D1-93CAE298173A}"/>
    <hyperlink ref="B161" location="_2.99.02___ Útiles y materiales médi" display="_2.99.02___ Útiles y materiales médi" xr:uid="{921E3AB4-255D-46C3-9689-F737E1B37D83}"/>
    <hyperlink ref="B162" location="_2.99.03__" display="_2.99.03__" xr:uid="{51A433C7-6A70-4BC9-B2C3-C74B2E3F72BB}"/>
    <hyperlink ref="B163" location="_2.99.04__" display="_2.99.04__" xr:uid="{F2D7A57C-DE35-4142-96CB-2AA57CEB647C}"/>
    <hyperlink ref="B164" location="_2.99.05___ Útiles y materiales de l" display="_2.99.05___ Útiles y materiales de l" xr:uid="{681BA047-8857-4B97-9F4C-FB0520A7D1FA}"/>
    <hyperlink ref="B165" location="_2.99.06__" display="_2.99.06__" xr:uid="{FE8A31A5-F9FB-401E-85FD-8817EB2719FF}"/>
    <hyperlink ref="B166" location="_2.99.07__" display="_2.99.07__" xr:uid="{7D4ABCAD-488E-49F8-91D3-808F48067138}"/>
    <hyperlink ref="B167" location="_2.99.99__" display="_2.99.99__" xr:uid="{E9DF0D5D-993D-4E4A-840F-A7A7A23FA08E}"/>
    <hyperlink ref="B169" location="_3___1" display="_3___1" xr:uid="{F23CD089-CFD7-46E6-B8FD-BB0CE4B5A30D}"/>
    <hyperlink ref="B171" location="_3.01.01__" display="_3.01.01__" xr:uid="{44A60091-074E-427A-816E-5DCA00901219}"/>
    <hyperlink ref="B172" location="_3.01.02___1" display="_3.01.02___1" xr:uid="{FEC611D4-C1B3-433B-B6B0-1A1C3B9506F0}"/>
    <hyperlink ref="B173" location="_3.01.03__Intereses" display="_3.01.03__Intereses" xr:uid="{EE0DABEB-6E39-47CF-8275-5DE2BF09935E}"/>
    <hyperlink ref="B174" location="_3.01.04__Intereses" display="_3.01.04__Intereses" xr:uid="{5A1EE568-82AC-429F-8B8D-B1C930A397A7}"/>
    <hyperlink ref="B177" location="_3.02.01__" display="_3.02.01__" xr:uid="{07C245D5-245B-412C-941C-EBFAF686AB16}"/>
    <hyperlink ref="B178" location="_3.02.02__" display="_3.02.02__" xr:uid="{88515881-4DA5-456F-B29A-CE2984E4C049}"/>
    <hyperlink ref="B179" location="_3.02.03___1" display="_3.02.03___1" xr:uid="{6B1CCAF4-0978-4888-8857-FBE415CEC120}"/>
    <hyperlink ref="B180" location="_3.02.04___Intereses sobre préstamos" display="_3.02.04___Intereses sobre préstamos" xr:uid="{3C1D86DC-F786-4696-8037-4DFEFC49E875}"/>
    <hyperlink ref="B181" location="_3.02.05__" display="_3.02.05__" xr:uid="{57ED64A2-7F6F-449A-AC7C-B5FFC9855508}"/>
    <hyperlink ref="B182" location="_3.02.06__" display="_3.02.06__" xr:uid="{3B674D63-0908-4B9E-8593-216CD084413C}"/>
    <hyperlink ref="B183" location="_3.02.07__" display="_3.02.07__" xr:uid="{B8F86BCD-5685-4C0E-AAE0-F5B35DFA528A}"/>
    <hyperlink ref="B184" location="_3.02.08__" display="_3.02.08__" xr:uid="{9598ABF9-D56B-45D4-83A7-ABD03864AE1C}"/>
    <hyperlink ref="A186" location="_3.03__" display="_3.03__" xr:uid="{B715474D-8E7F-44C8-A717-648E0E04074C}"/>
    <hyperlink ref="B187" location="_3.03.01__" display="_3.03.01__" xr:uid="{68AC9D8D-C7C5-4684-8B2B-224668B77BBC}"/>
    <hyperlink ref="B188" location="_3.03.99___Intereses sobre otras obl" display="_3.03.99___Intereses sobre otras obl" xr:uid="{061A3D61-E960-43B7-B3CE-E80CB6017250}"/>
    <hyperlink ref="B191" location="_3.99.01__Comisiones" display="_3.99.01__Comisiones" xr:uid="{0AD47637-CA46-4628-B658-798D444A6692}"/>
    <hyperlink ref="B192" location="_3.99.02__Comisiones" display="_3.99.02__Comisiones" xr:uid="{CD4DCE2F-1296-4D38-B494-C27D17390397}"/>
    <hyperlink ref="B193" location="_3.99.03__" display="_3.99.03__" xr:uid="{42254A1C-E011-45EB-B0BD-0EB9A70A7807}"/>
    <hyperlink ref="B194" location="_3.99.04__" display="_3.99.04__" xr:uid="{3E6B9805-1F1C-4F74-99AC-047DD841781B}"/>
    <hyperlink ref="B195" location="_3.99.05__" display="_3.99.05__" xr:uid="{004D1D7E-5DA3-4405-B764-26D6577C896E}"/>
    <hyperlink ref="B199" location="_4.01.01__" display="_4.01.01__" xr:uid="{27BCDC79-3E53-4B44-8680-A41434FAF8C4}"/>
    <hyperlink ref="B200" location="_4.01.02__" display="_4.01.02__" xr:uid="{C55E4413-059A-444C-BBF8-A04F5FE33CF5}"/>
    <hyperlink ref="B201" location="_4.01.03__" display="_4.01.03__" xr:uid="{C1398DCB-30D3-40D9-B8B2-D72DF4C350C5}"/>
    <hyperlink ref="B202" location="_4.01.04__" display="_4.01.04__" xr:uid="{FC26EBA6-8BFE-4F3E-AD58-D2401A6E22A8}"/>
    <hyperlink ref="B203" location="_4.01.05__" display="_4.01.05__" xr:uid="{45055E4C-8F03-4489-9704-80176DD25704}"/>
    <hyperlink ref="B204" location="_4.01.06__" display="_4.01.06__" xr:uid="{42D1C24E-5828-4150-8042-965C31AA2475}"/>
    <hyperlink ref="B205" location="_4.01.07__" display="_4.01.07__" xr:uid="{35B35A05-32BD-43F4-83F6-6CDA401FAF16}"/>
    <hyperlink ref="B206" location="_4.01.08__" display="_4.01.08__" xr:uid="{09F080CD-545F-4E91-835A-62F0B55155B5}"/>
    <hyperlink ref="B209" location="_4.02.01__" display="_4.02.01__" xr:uid="{9FE18DAF-55F7-44BF-953C-30AFC73FA717}"/>
    <hyperlink ref="B210" location="_4.02.02__" display="_4.02.02__" xr:uid="{D57365E7-5AA4-4A36-952D-6F61D033DC45}"/>
    <hyperlink ref="B211" location="_4.02.03__" display="_4.02.03__" xr:uid="{9C86324A-5082-4BE1-BDB8-A2B7B7A54359}"/>
    <hyperlink ref="B212" location="_4.02.04__" display="_4.02.04__" xr:uid="{607109CA-A0A1-4C81-9110-68105A3956D9}"/>
    <hyperlink ref="B213" location="_4.02.05___1" display="_4.02.05___1" xr:uid="{36931387-7049-41C3-8EB9-D409D76C66B1}"/>
    <hyperlink ref="B214" location="_4.02.06__" display="_4.02.06__" xr:uid="{05D2ECC6-0526-4F5F-B7B7-517DF35018C1}"/>
    <hyperlink ref="B215" location="_4.02.07__" display="_4.02.07__" xr:uid="{0053C172-323B-4EED-B38E-305567FD168E}"/>
    <hyperlink ref="B216" location="_4.02.08__" display="_4.02.08__" xr:uid="{A05EDA39-A4DE-483D-994B-6375BC7DAB7E}"/>
    <hyperlink ref="B219" location="_4.99.01__" display="_4.99.01__" xr:uid="{353C1A85-363C-4CA4-A1A8-F09B8B9CB5D4}"/>
    <hyperlink ref="B220" location="_4.99.99__" display="_4.99.99__" xr:uid="{20960897-2446-4323-AD95-825A60706DDE}"/>
    <hyperlink ref="B222" location="_5___1" display="_5___1" xr:uid="{0A26F8FB-0B95-4992-AAB3-277809D308C4}"/>
    <hyperlink ref="B224" location="_5.01.01__" display="_5.01.01__" xr:uid="{AC37575A-8962-4F72-AEB9-4986EC756195}"/>
    <hyperlink ref="B225" location="_5.01.02___Equipo de transporte" display="_5.01.02___Equipo de transporte" xr:uid="{F985D799-5905-4314-AD1E-8B9997808EA8}"/>
    <hyperlink ref="B226" location="_5.01.03__" display="_5.01.03__" xr:uid="{D4D4A92A-D04C-45C8-B504-5AABF00AFE4C}"/>
    <hyperlink ref="B227" location="_5.01.04___1" display="_5.01.04___1" xr:uid="{E5B92134-739A-459A-A9B0-CCDB9C6EC822}"/>
    <hyperlink ref="B228" location="_5.01.05__" display="_5.01.05__" xr:uid="{BD7FB182-46E0-499F-9B48-21838EC43C76}"/>
    <hyperlink ref="B229" location="_5.01.06__" display="_5.01.06__" xr:uid="{A98B8967-3F88-452F-B65A-0F43EE4A27DB}"/>
    <hyperlink ref="B230" location="_5.01.07___1" display="_5.01.07___1" xr:uid="{C3B1B378-C323-4C02-91CE-869B0667CBFE}"/>
    <hyperlink ref="B231" location="_5.01.99__" display="_5.01.99__" xr:uid="{A689577C-B0D1-4B0C-ABC5-C804FDD725CE}"/>
    <hyperlink ref="B234" location="_5.02.01___Edificios" display="_5.02.01___Edificios" xr:uid="{F2FBB021-6A9B-4C3C-B090-A0365918B382}"/>
    <hyperlink ref="B235" location="_5.02.02__" display="_5.02.02__" xr:uid="{3F20BD48-9285-489C-B17E-B5854B63BD3D}"/>
    <hyperlink ref="B236" location="_5.02.03___Vías férreas" display="_5.02.03___Vías férreas" xr:uid="{01D1B81B-DC92-4FB6-861F-E99636D5CAE9}"/>
    <hyperlink ref="B237" location="_5.02.04___Obras marítimas y fluvial" display="_5.02.04___Obras marítimas y fluvial" xr:uid="{5321361E-7B87-4BDE-BCEE-E2F9C19DE3A4}"/>
    <hyperlink ref="B238" location="_5.02.05__" display="_5.02.05__" xr:uid="{BFF58352-4CE6-4003-8522-08624525803B}"/>
    <hyperlink ref="B239" location="_5.02.06__" display="_5.02.06__" xr:uid="{9A5F7FE3-43A3-44F7-BEF4-F2A38BE39D9F}"/>
    <hyperlink ref="B240" location="_5.02.07__" display="_5.02.07__" xr:uid="{332EB0E7-FB49-481A-BB0D-0326536CB60E}"/>
    <hyperlink ref="B241" location="_5.02.99__" display="_5.02.99__" xr:uid="{0E437A5C-8174-448C-AFEA-9E27B5E4882C}"/>
    <hyperlink ref="B244" location="_5.03.01__" display="_5.03.01__" xr:uid="{62369DC7-79B7-4000-9CFA-CB6D202F10AE}"/>
    <hyperlink ref="B245" location="_5.03.02__" display="_5.03.02__" xr:uid="{B0E35979-3DD7-4DD7-885E-92EE2163D253}"/>
    <hyperlink ref="B246" location="_5.03.99__" display="_5.03.99__" xr:uid="{F2463D35-B7B3-4F2E-9947-0A84CE5888C9}"/>
    <hyperlink ref="B249" location="_5.99.01___1" display="_5.99.01___1" xr:uid="{F2A6316A-2F16-4F74-B69D-AC1EAA5701F7}"/>
    <hyperlink ref="B250" location="_5.99.02__" display="_5.99.02__" xr:uid="{7784E42F-4B19-4001-B5E5-E810B4DB6860}"/>
    <hyperlink ref="B251" location="_5.99.03__" display="_5.99.03__" xr:uid="{7CBAC788-7312-4C08-8C08-DD3920AF8E16}"/>
    <hyperlink ref="B252" location="_5.99.99__" display="_5.99.99__" xr:uid="{B24B3CDA-F9CC-43C8-8F65-B725D097561B}"/>
    <hyperlink ref="B254" location="_6_TRANSFERENCIAS_CORRIENTES_4" display="_6_TRANSFERENCIAS_CORRIENTES_4" xr:uid="{2092608C-AF66-47CD-8627-F961D04CB658}"/>
    <hyperlink ref="B267" location="_6.02.01__" display="_6.02.01__" xr:uid="{21F544DF-CB81-4374-9611-EF0CE89A4BF8}"/>
    <hyperlink ref="B268" location="_6.02.02__" display="_6.02.02__" xr:uid="{50DE2C87-2806-4A4C-8CF6-5D7B6F20FD11}"/>
    <hyperlink ref="B269" location="_6.02.03__" display="_6.02.03__" xr:uid="{3BD91D78-E03F-400D-9EFF-550C39A91C1C}"/>
    <hyperlink ref="B270" location="_6.02.99__" display="_6.02.99__" xr:uid="{58D1C635-3BCE-4343-AEE6-4F3B15DB51E4}"/>
    <hyperlink ref="B273" location="_6.03.01___Prestaciones legales_1" display="_6.03.01___Prestaciones legales_1" xr:uid="{7591E7C3-C521-4D00-AE3C-74EE57B6AC99}"/>
    <hyperlink ref="B274" location="_6.03.02__" display="_6.03.02__" xr:uid="{46E3714C-86BE-4631-ACAF-52CF3D829C99}"/>
    <hyperlink ref="B275" location="_6.03.03__" display="_6.03.03__" xr:uid="{50742F6A-0627-4935-955E-58DB69332466}"/>
    <hyperlink ref="B276" location="_6.03.04__" display="_6.03.04__" xr:uid="{299022E9-402F-4DBF-AAD3-9BB8B130FB9E}"/>
    <hyperlink ref="B277" location="_6.03.05__Cuota" display="_6.03.05__Cuota" xr:uid="{5FC9806E-F03D-494C-BD55-A867B9059878}"/>
    <hyperlink ref="B278" location="_6.03.99___1" display="_6.03.99___1" xr:uid="{439469B6-BF23-4504-8824-A9EEB1AB749E}"/>
    <hyperlink ref="B280" location="_6.04__" display="_6.04__" xr:uid="{6AE52786-7FEA-4F4A-A772-A1CE98729B18}"/>
    <hyperlink ref="B281" location="_6.04.01__" display="_6.04.01__" xr:uid="{CF0F1BF1-FE7E-4E9C-84D8-71160A469250}"/>
    <hyperlink ref="B282" location="_6.04.02__" display="_6.04.02__" xr:uid="{8075BA13-364B-43DD-AD8C-8535451FBA97}"/>
    <hyperlink ref="B283" location="_6.04.03___1" display="_6.04.03___1" xr:uid="{3491496C-0BBB-400A-B324-9777E047BB68}"/>
    <hyperlink ref="B284" location="_6.04.04__" display="_6.04.04__" xr:uid="{C92CFD34-CF94-43AF-B87D-FE263DDA4EC0}"/>
    <hyperlink ref="B286" location="_6.05__" display="_6.05__" xr:uid="{64A9FBD9-0159-49E2-99B3-F692DAEC8791}"/>
    <hyperlink ref="B287" location="_6.05.01__" display="_6.05.01__" xr:uid="{80B92CEB-B8E9-48DD-9F10-E34C96A1E7C4}"/>
    <hyperlink ref="B290" location="_6.06.01___1" display="_6.06.01___1" xr:uid="{33ABF638-64FC-4408-AD67-078C11667F13}"/>
    <hyperlink ref="B291" location="_6.06.02__" display="_6.06.02__" xr:uid="{7CA0CBE6-917D-405F-91EF-EBDC78B4A67F}"/>
    <hyperlink ref="B294" location="_6.07.01__" display="_6.07.01__" xr:uid="{25972E39-221B-4D0E-ACD6-9580606F2824}"/>
    <hyperlink ref="B295" location="_6.07.02___1" display="_6.07.02___1" xr:uid="{A6F222C3-2ACD-4300-8E1F-185ECD34FC59}"/>
    <hyperlink ref="B256" location="_6.01.01__" display="_6.01.01__" xr:uid="{644ED00A-863E-489F-AE8F-809D34A8BAB2}"/>
    <hyperlink ref="B257" location="_6.01.02__" display="_6.01.02__" xr:uid="{BD961F7D-76EE-4F8D-875C-5F17635E15E3}"/>
    <hyperlink ref="B258" location="_6.01.03__" display="_6.01.03__" xr:uid="{BE1165CE-B30C-4D10-BDA4-7373E986F328}"/>
    <hyperlink ref="B259" location="_6.01.04__" display="_6.01.04__" xr:uid="{EB37CB02-1F21-44FF-94E2-42C6A8ECAD00}"/>
    <hyperlink ref="B260" location="_6.01.05__" display="_6.01.05__" xr:uid="{E7AF1920-D618-42BF-A6F9-3458ABE119B7}"/>
    <hyperlink ref="B261" location="_6.01.06__" display="_6.01.06__" xr:uid="{5F267791-8D4B-49F4-84E0-955E4CC10DFA}"/>
    <hyperlink ref="B262" location="_6.01.07__" display="_6.01.07__" xr:uid="{CF185226-849D-4DC2-8433-533E38CB3DB4}"/>
    <hyperlink ref="B263" location="_6.01.08__" display="_6.01.08__" xr:uid="{1AB8D64C-2887-41C1-B7BD-89ABAFCE0473}"/>
    <hyperlink ref="B264" location="_6.01.09__" display="_6.01.09__" xr:uid="{ACED947A-7C84-4E87-B50A-B4E334535DD1}"/>
    <hyperlink ref="B297" location="_7__" display="_7__" xr:uid="{E595A5D8-B8D3-4793-A52E-9E830E1505D7}"/>
    <hyperlink ref="B299" location="_7.01.01__" display="_7.01.01__" xr:uid="{91BC0446-1F51-45C2-9E74-6D82D3BEA6F9}"/>
    <hyperlink ref="B300" location="_7.01.02__" display="_7.01.02__" xr:uid="{C95E82DE-7FEA-44A8-A671-41BC4D4807F9}"/>
    <hyperlink ref="B301" location="_7.01.03__" display="_7.01.03__" xr:uid="{BD7B3F8F-4015-4C94-ACE1-E5B61FC42A93}"/>
    <hyperlink ref="B302" location="_7.01.04__" display="_7.01.04__" xr:uid="{51CC128C-9291-49E5-960B-1602AE32ED00}"/>
    <hyperlink ref="B303" location="_7.01.05__" display="_7.01.05__" xr:uid="{7A636A0C-57B8-430E-8DC3-37598751A0A0}"/>
    <hyperlink ref="B304" location="_7.01.06__" display="_7.01.06__" xr:uid="{4532FC3F-9533-48F3-BF33-C107D9B53993}"/>
    <hyperlink ref="B305" location="_7.01.07__" display="_7.01.07__" xr:uid="{9089FFB1-7029-4930-974C-D1BAAFE8AE42}"/>
    <hyperlink ref="B307" location="_7.02__" display="_7.02__" xr:uid="{023CE448-014B-4295-9F35-489E1820301A}"/>
    <hyperlink ref="B308" location="_7.02.01__Transferencias" display="_7.02.01__Transferencias" xr:uid="{172D99E7-6BC8-4DCA-9A9D-98C724F5750C}"/>
    <hyperlink ref="B311" location="_7.03.01__" display="_7.03.01__" xr:uid="{F8020E3B-B652-49B0-A308-D40B11E4E60F}"/>
    <hyperlink ref="B312" location="_7.03.02__" display="_7.03.02__" xr:uid="{E0ECB0D2-4293-4AAE-976C-75151C59941C}"/>
    <hyperlink ref="B313" location="_7.03.03__" display="_7.03.03__" xr:uid="{CFF969EB-9666-4D06-B2A9-1DAB96C7E853}"/>
    <hyperlink ref="B314" location="_7.03.99_Transferencias_de" display="_7.03.99_Transferencias_de" xr:uid="{984F202E-F496-4756-BAF6-F48A1E0FA675}"/>
    <hyperlink ref="B316" location="_7.04___1" display="_7.04___1" xr:uid="{4B688DF7-D86C-4A33-A787-187DD92A9943}"/>
    <hyperlink ref="B317" location="_7.04.01__" display="_7.04.01__" xr:uid="{196928A2-4944-4340-BBD9-EC9826215784}"/>
    <hyperlink ref="B320" location="_7.05.01_Transferencias_de" display="_7.05.01_Transferencias_de" xr:uid="{EF48F817-0F47-42A3-9BA8-E3DAD74CF5FF}"/>
    <hyperlink ref="B321" location="_7.05.02__" display="_7.05.02__" xr:uid="{E424A5FA-5365-4BF3-9391-94FB5CF82D90}"/>
    <hyperlink ref="B323" location="_8_AMORTIZACION_2" display="_8_AMORTIZACION_2" xr:uid="{0EA748EF-E867-47B7-8DEB-7FCF323EAC20}"/>
    <hyperlink ref="B325" location="_8.01.01__" display="_8.01.01__" xr:uid="{F100E715-D807-4E7F-A223-7813335430D7}"/>
    <hyperlink ref="B326" location="_8.01.02__" display="_8.01.02__" xr:uid="{4CCDEF41-B699-4383-A3A5-626FF6620B5E}"/>
    <hyperlink ref="B327" location="_8.01.03___1" display="_8.01.03___1" xr:uid="{11B9DFA8-4B9D-4112-AC80-9B9BA65E40A1}"/>
    <hyperlink ref="B328" location="_8.01.04__" display="_8.01.04__" xr:uid="{D388902E-14A9-4D8B-B0E7-1927AC0C2BB1}"/>
    <hyperlink ref="B331" location="_8.02.01__" display="_8.02.01__" xr:uid="{77E45192-6303-4736-85BD-E1A4A2971D2A}"/>
    <hyperlink ref="B332" location="_8.02.02__" display="_8.02.02__" xr:uid="{74ACDF13-638F-4A95-9519-033F15E6D679}"/>
    <hyperlink ref="B333" location="_Amortización_de_préstamos" display="_Amortización_de_préstamos" xr:uid="{8363769F-736D-43BF-8575-ED671CE45F52}"/>
    <hyperlink ref="B334" location="_8.02.04__" display="_8.02.04__" xr:uid="{140D8FE8-AAF7-45A8-9201-BEF7A630C15E}"/>
    <hyperlink ref="B335" location="_8.02.05__" display="_8.02.05__" xr:uid="{CC06C65C-81D7-42B2-8AA2-95BF10E5E803}"/>
    <hyperlink ref="B336" location="_8.02.06__" display="_8.02.06__" xr:uid="{3CF442C4-10EE-443C-88D8-76934BE3AC01}"/>
    <hyperlink ref="B337" location="_8.02.07__" display="_8.02.07__" xr:uid="{48862698-9C4C-44B3-A9BC-20E1389DB421}"/>
    <hyperlink ref="B338" location="_8.02.08__" display="_8.02.08__" xr:uid="{207A040B-0084-4F9A-A5F0-F6B29BDD2CE6}"/>
    <hyperlink ref="B340" location="_9___1" display="_9___1" xr:uid="{71AACB46-3B27-47C1-85DD-98EA6BCD4D27}"/>
    <hyperlink ref="B342" location="_9.01.03__" display="_9.01.03__" xr:uid="{02E54090-C97A-40DC-8516-DDBB89056AF0}"/>
    <hyperlink ref="B346" location="_9.02.01__" display="_9.02.01__" xr:uid="{67F8C02A-8334-4BFB-BB56-4358E43DAFB3}"/>
    <hyperlink ref="B347" location="_9.02.02__" display="_9.02.02__" xr:uid="{569DCF21-ACF7-4896-85CD-50488B409DB6}"/>
    <hyperlink ref="B197" location="_4__" display="_4__" xr:uid="{716A36B6-805B-41D3-AE6F-28CBE2E7ED7D}"/>
    <hyperlink ref="B32" location="OLE_LINK5" display="OLE_LINK5" xr:uid="{FD1EA32C-9004-46CD-BED3-F1275E27D7F1}"/>
    <hyperlink ref="B40" location="OLE_LINK6" display="OLE_LINK6" xr:uid="{9A41832F-F1B3-437D-A06A-72FA4446F25E}"/>
    <hyperlink ref="A40" location="OLE_LINK6" display="OLE_LINK6" xr:uid="{B9E44D7E-C1FF-4286-9516-77C6DF646A6D}"/>
  </hyperlinks>
  <pageMargins left="0.19685039370078741" right="0.19685039370078741" top="0.39370078740157483" bottom="1.1811023622047245" header="0" footer="0"/>
  <pageSetup scale="110" orientation="portrait" horizontalDpi="4294967294" verticalDpi="14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9"/>
  <sheetViews>
    <sheetView workbookViewId="0">
      <pane xSplit="2" ySplit="7" topLeftCell="C11" activePane="bottomRight" state="frozen"/>
      <selection pane="topRight" activeCell="C1" sqref="C1"/>
      <selection pane="bottomLeft" activeCell="A8" sqref="A8"/>
      <selection pane="bottomRight" activeCell="I48" sqref="I48"/>
    </sheetView>
  </sheetViews>
  <sheetFormatPr baseColWidth="10" defaultRowHeight="15.75" customHeight="1"/>
  <cols>
    <col min="1" max="1" width="9.28515625" style="172" customWidth="1"/>
    <col min="2" max="2" width="61.7109375" style="172" customWidth="1"/>
    <col min="3" max="3" width="14.42578125" style="183" customWidth="1"/>
    <col min="4" max="4" width="13.85546875" style="183" customWidth="1"/>
    <col min="5" max="5" width="12.7109375" style="183" customWidth="1"/>
    <col min="6" max="6" width="13" style="172" customWidth="1"/>
    <col min="7" max="7" width="3.85546875" style="172" customWidth="1"/>
    <col min="8" max="8" width="15" style="172" customWidth="1"/>
    <col min="9" max="9" width="15.28515625" style="172" customWidth="1"/>
    <col min="10" max="10" width="13.42578125" style="172" customWidth="1"/>
    <col min="11" max="11" width="13.7109375" style="172" customWidth="1"/>
    <col min="12" max="16384" width="11.42578125" style="172"/>
  </cols>
  <sheetData>
    <row r="1" spans="1:10" ht="15.75" customHeight="1">
      <c r="A1" s="1005" t="s">
        <v>189</v>
      </c>
      <c r="B1" s="1005"/>
      <c r="C1" s="1005"/>
      <c r="D1" s="1005"/>
      <c r="E1" s="1005"/>
      <c r="F1" s="1005"/>
    </row>
    <row r="2" spans="1:10" ht="15.75" customHeight="1">
      <c r="A2" s="1005" t="s">
        <v>1278</v>
      </c>
      <c r="B2" s="1005"/>
      <c r="C2" s="1005"/>
      <c r="D2" s="1005"/>
      <c r="E2" s="1005"/>
      <c r="F2" s="1005"/>
    </row>
    <row r="3" spans="1:10" ht="12.75" customHeight="1">
      <c r="A3" s="1006" t="s">
        <v>945</v>
      </c>
      <c r="B3" s="1005"/>
      <c r="C3" s="1005"/>
      <c r="D3" s="1005"/>
      <c r="E3" s="1005"/>
      <c r="F3" s="1005"/>
      <c r="G3" s="205"/>
      <c r="H3" s="478"/>
    </row>
    <row r="4" spans="1:10" ht="15.75" customHeight="1">
      <c r="A4" s="1005" t="s">
        <v>390</v>
      </c>
      <c r="B4" s="1005"/>
      <c r="C4" s="1005"/>
      <c r="D4" s="1005"/>
      <c r="E4" s="1005"/>
      <c r="F4" s="1005"/>
      <c r="G4" s="205"/>
      <c r="I4" s="172">
        <v>10548373.949999999</v>
      </c>
      <c r="J4" s="205">
        <f>+C8-I4</f>
        <v>2.4912670254707336E-2</v>
      </c>
    </row>
    <row r="5" spans="1:10" ht="15.75" customHeight="1">
      <c r="A5" s="1005" t="s">
        <v>344</v>
      </c>
      <c r="B5" s="1005"/>
      <c r="C5" s="1005"/>
      <c r="D5" s="1005"/>
      <c r="E5" s="1005"/>
      <c r="F5" s="1005"/>
      <c r="G5" s="492"/>
      <c r="H5" s="478"/>
    </row>
    <row r="6" spans="1:10" ht="15.75" customHeight="1">
      <c r="A6" s="173"/>
      <c r="B6" s="173"/>
      <c r="C6" s="1002" t="s">
        <v>349</v>
      </c>
      <c r="D6" s="1003"/>
      <c r="E6" s="1004"/>
      <c r="G6" s="205"/>
    </row>
    <row r="7" spans="1:10" s="193" customFormat="1" ht="43.5" customHeight="1">
      <c r="A7" s="589" t="s">
        <v>951</v>
      </c>
      <c r="B7" s="589" t="s">
        <v>207</v>
      </c>
      <c r="C7" s="589" t="s">
        <v>346</v>
      </c>
      <c r="D7" s="586" t="s">
        <v>347</v>
      </c>
      <c r="E7" s="586" t="s">
        <v>348</v>
      </c>
      <c r="F7" s="590" t="s">
        <v>345</v>
      </c>
      <c r="H7" s="601" t="s">
        <v>1149</v>
      </c>
    </row>
    <row r="8" spans="1:10" ht="27" customHeight="1">
      <c r="A8" s="105"/>
      <c r="B8" s="174" t="s">
        <v>179</v>
      </c>
      <c r="C8" s="186">
        <f>+C9+C51+C125+C169+C197+C222+C254+C297+C323+C340</f>
        <v>10548373.97491267</v>
      </c>
      <c r="D8" s="186">
        <f>+D51</f>
        <v>0</v>
      </c>
      <c r="E8" s="186">
        <f>+E9+E51+E125+E169+E197+E222+E254+E297+E323+E340</f>
        <v>44694734.43</v>
      </c>
      <c r="F8" s="184">
        <f>+C8+D8+E8</f>
        <v>55243108.404912665</v>
      </c>
      <c r="G8" s="228"/>
      <c r="H8" s="205" t="e">
        <f>+F8+'Distribucion Programas II '!Q10+#REF!+#REF!</f>
        <v>#REF!</v>
      </c>
      <c r="I8" s="183"/>
      <c r="J8" s="605"/>
    </row>
    <row r="9" spans="1:10" ht="15.75" customHeight="1">
      <c r="A9" s="174">
        <v>0</v>
      </c>
      <c r="B9" s="174" t="s">
        <v>180</v>
      </c>
      <c r="C9" s="186">
        <f>+C10+C17+C24+C32+C40+C47</f>
        <v>10546737.54491267</v>
      </c>
      <c r="D9" s="186">
        <f>+D10+D17+D24+D32+D40+D47</f>
        <v>0</v>
      </c>
      <c r="E9" s="186">
        <f>+E10+E17+E24+E32+E40+E47</f>
        <v>0</v>
      </c>
      <c r="F9" s="184">
        <f t="shared" ref="F9:F72" si="0">+C9+D9+E9</f>
        <v>10546737.54491267</v>
      </c>
      <c r="G9" s="228"/>
      <c r="H9" s="183">
        <f>+'Ingreso Contraloría'!C7</f>
        <v>6741318.8899999997</v>
      </c>
      <c r="I9" s="183">
        <f>+F9+F51+F125+F169+F197+F222+F254+F297+F323+F340</f>
        <v>55243108.404912665</v>
      </c>
    </row>
    <row r="10" spans="1:10" ht="15.75" customHeight="1">
      <c r="A10" s="174" t="s">
        <v>208</v>
      </c>
      <c r="B10" s="174" t="s">
        <v>209</v>
      </c>
      <c r="C10" s="186">
        <f>SUM(C11:C15)</f>
        <v>3386495.4</v>
      </c>
      <c r="D10" s="186">
        <f>SUM(D11:D15)</f>
        <v>0</v>
      </c>
      <c r="E10" s="186">
        <f>SUM(E11:E15)</f>
        <v>0</v>
      </c>
      <c r="F10" s="184">
        <f t="shared" si="0"/>
        <v>3386495.4</v>
      </c>
      <c r="G10" s="205"/>
      <c r="H10" s="183"/>
      <c r="I10" s="183"/>
      <c r="J10" s="478"/>
    </row>
    <row r="11" spans="1:10" ht="15.75" customHeight="1">
      <c r="A11" s="177" t="s">
        <v>285</v>
      </c>
      <c r="B11" s="177" t="s">
        <v>295</v>
      </c>
      <c r="C11" s="186">
        <v>0</v>
      </c>
      <c r="D11" s="186"/>
      <c r="E11" s="186"/>
      <c r="F11" s="184">
        <f t="shared" si="0"/>
        <v>0</v>
      </c>
      <c r="G11" s="228"/>
      <c r="H11" s="205" t="e">
        <f>+H8-H9</f>
        <v>#REF!</v>
      </c>
      <c r="I11" s="183"/>
    </row>
    <row r="12" spans="1:10" ht="15.75" customHeight="1">
      <c r="A12" s="177" t="s">
        <v>286</v>
      </c>
      <c r="B12" s="177" t="s">
        <v>297</v>
      </c>
      <c r="C12" s="186"/>
      <c r="D12" s="186"/>
      <c r="E12" s="186"/>
      <c r="F12" s="184">
        <f t="shared" si="0"/>
        <v>0</v>
      </c>
      <c r="G12" s="183"/>
      <c r="H12" s="205"/>
      <c r="I12" s="183"/>
    </row>
    <row r="13" spans="1:10" ht="15.75" customHeight="1">
      <c r="A13" s="177" t="s">
        <v>287</v>
      </c>
      <c r="B13" s="177" t="s">
        <v>296</v>
      </c>
      <c r="C13" s="186">
        <v>3386495.4</v>
      </c>
      <c r="D13" s="186"/>
      <c r="E13" s="186"/>
      <c r="F13" s="184">
        <f t="shared" si="0"/>
        <v>3386495.4</v>
      </c>
      <c r="G13" s="183"/>
      <c r="H13" s="478"/>
      <c r="I13" s="183"/>
      <c r="J13" s="205"/>
    </row>
    <row r="14" spans="1:10" ht="15.75" customHeight="1">
      <c r="A14" s="177" t="s">
        <v>288</v>
      </c>
      <c r="B14" s="177" t="s">
        <v>298</v>
      </c>
      <c r="C14" s="186"/>
      <c r="D14" s="186"/>
      <c r="E14" s="186"/>
      <c r="F14" s="184">
        <f t="shared" si="0"/>
        <v>0</v>
      </c>
      <c r="G14" s="183"/>
      <c r="H14" s="250"/>
      <c r="I14" s="183"/>
    </row>
    <row r="15" spans="1:10" ht="15.75" customHeight="1">
      <c r="A15" s="177" t="s">
        <v>289</v>
      </c>
      <c r="B15" s="177" t="s">
        <v>299</v>
      </c>
      <c r="C15" s="186">
        <v>0</v>
      </c>
      <c r="D15" s="186"/>
      <c r="E15" s="186"/>
      <c r="F15" s="184">
        <f t="shared" si="0"/>
        <v>0</v>
      </c>
      <c r="G15" s="205"/>
      <c r="H15" s="478"/>
    </row>
    <row r="16" spans="1:10" ht="15.75" customHeight="1">
      <c r="A16" s="176"/>
      <c r="B16" s="179"/>
      <c r="C16" s="186"/>
      <c r="D16" s="186"/>
      <c r="E16" s="186"/>
      <c r="F16" s="184">
        <f t="shared" si="0"/>
        <v>0</v>
      </c>
      <c r="G16" s="183"/>
      <c r="H16" s="228"/>
    </row>
    <row r="17" spans="1:9" ht="15.75" customHeight="1">
      <c r="A17" s="174" t="s">
        <v>210</v>
      </c>
      <c r="B17" s="174" t="s">
        <v>211</v>
      </c>
      <c r="C17" s="186">
        <f>SUM(C18:C22)</f>
        <v>43628.4</v>
      </c>
      <c r="D17" s="186">
        <f>SUM(D18:D22)</f>
        <v>0</v>
      </c>
      <c r="E17" s="186">
        <f>SUM(E18:E22)</f>
        <v>0</v>
      </c>
      <c r="F17" s="184">
        <f t="shared" si="0"/>
        <v>43628.4</v>
      </c>
      <c r="G17" s="183"/>
      <c r="I17" s="205"/>
    </row>
    <row r="18" spans="1:9" ht="15.75" customHeight="1">
      <c r="A18" s="177" t="s">
        <v>290</v>
      </c>
      <c r="B18" s="177" t="s">
        <v>891</v>
      </c>
      <c r="C18" s="186">
        <v>43628.4</v>
      </c>
      <c r="D18" s="186"/>
      <c r="E18" s="186"/>
      <c r="F18" s="184">
        <f t="shared" si="0"/>
        <v>43628.4</v>
      </c>
      <c r="G18" s="183"/>
    </row>
    <row r="19" spans="1:9" ht="15.75" customHeight="1">
      <c r="A19" s="177" t="s">
        <v>291</v>
      </c>
      <c r="B19" s="177" t="s">
        <v>892</v>
      </c>
      <c r="C19" s="186"/>
      <c r="D19" s="186"/>
      <c r="E19" s="186"/>
      <c r="F19" s="184">
        <f t="shared" si="0"/>
        <v>0</v>
      </c>
      <c r="G19" s="183"/>
    </row>
    <row r="20" spans="1:9" ht="15.75" customHeight="1">
      <c r="A20" s="177" t="s">
        <v>292</v>
      </c>
      <c r="B20" s="177" t="s">
        <v>893</v>
      </c>
      <c r="C20" s="186"/>
      <c r="D20" s="186"/>
      <c r="E20" s="186"/>
      <c r="F20" s="184">
        <f t="shared" si="0"/>
        <v>0</v>
      </c>
      <c r="G20" s="205"/>
    </row>
    <row r="21" spans="1:9" ht="15.75" customHeight="1">
      <c r="A21" s="177" t="s">
        <v>293</v>
      </c>
      <c r="B21" s="177" t="s">
        <v>894</v>
      </c>
      <c r="C21" s="186">
        <v>0</v>
      </c>
      <c r="D21" s="186"/>
      <c r="E21" s="186"/>
      <c r="F21" s="184">
        <f t="shared" si="0"/>
        <v>0</v>
      </c>
      <c r="H21" s="478"/>
    </row>
    <row r="22" spans="1:9" ht="15.75" customHeight="1">
      <c r="A22" s="177" t="s">
        <v>294</v>
      </c>
      <c r="B22" s="177" t="s">
        <v>895</v>
      </c>
      <c r="C22" s="186">
        <v>0</v>
      </c>
      <c r="D22" s="186"/>
      <c r="E22" s="186"/>
      <c r="F22" s="184">
        <f t="shared" si="0"/>
        <v>0</v>
      </c>
      <c r="G22" s="205"/>
      <c r="H22" s="582"/>
      <c r="I22" s="582"/>
    </row>
    <row r="23" spans="1:9" ht="15.75" customHeight="1">
      <c r="A23" s="176"/>
      <c r="B23" s="179"/>
      <c r="C23" s="186"/>
      <c r="D23" s="186"/>
      <c r="E23" s="186"/>
      <c r="F23" s="184">
        <f t="shared" si="0"/>
        <v>0</v>
      </c>
      <c r="G23" s="205"/>
      <c r="H23" s="582"/>
      <c r="I23" s="582"/>
    </row>
    <row r="24" spans="1:9" ht="15.75" customHeight="1">
      <c r="A24" s="174" t="s">
        <v>212</v>
      </c>
      <c r="B24" s="174" t="s">
        <v>213</v>
      </c>
      <c r="C24" s="186">
        <f>SUM(C25:C29)</f>
        <v>5525757.9733046656</v>
      </c>
      <c r="D24" s="186">
        <f>SUM(D25:D29)</f>
        <v>0</v>
      </c>
      <c r="E24" s="186">
        <f>SUM(E25:E29)</f>
        <v>0</v>
      </c>
      <c r="F24" s="184">
        <f t="shared" si="0"/>
        <v>5525757.9733046656</v>
      </c>
      <c r="G24" s="205"/>
      <c r="H24" s="582"/>
      <c r="I24" s="582"/>
    </row>
    <row r="25" spans="1:9" ht="15.75" customHeight="1">
      <c r="A25" s="177" t="s">
        <v>300</v>
      </c>
      <c r="B25" s="177" t="s">
        <v>305</v>
      </c>
      <c r="C25" s="186">
        <v>0</v>
      </c>
      <c r="D25" s="186"/>
      <c r="E25" s="186"/>
      <c r="F25" s="184">
        <f t="shared" si="0"/>
        <v>0</v>
      </c>
      <c r="I25" s="106"/>
    </row>
    <row r="26" spans="1:9" ht="15.75" customHeight="1">
      <c r="A26" s="177" t="s">
        <v>301</v>
      </c>
      <c r="B26" s="177" t="s">
        <v>306</v>
      </c>
      <c r="C26" s="186">
        <v>4500000.0199999996</v>
      </c>
      <c r="D26" s="186"/>
      <c r="E26" s="186"/>
      <c r="F26" s="184">
        <f t="shared" si="0"/>
        <v>4500000.0199999996</v>
      </c>
      <c r="H26" s="582"/>
      <c r="I26" s="582"/>
    </row>
    <row r="27" spans="1:9" ht="15.75" customHeight="1">
      <c r="A27" s="177" t="s">
        <v>302</v>
      </c>
      <c r="B27" s="177" t="s">
        <v>307</v>
      </c>
      <c r="C27" s="186">
        <f>(+C11+C12+C13+C15+C25+C26)/12</f>
        <v>657207.95166666666</v>
      </c>
      <c r="D27" s="186"/>
      <c r="E27" s="186">
        <f>(+E11+E12+E13+E14+E15+E18+E19+E25)</f>
        <v>0</v>
      </c>
      <c r="F27" s="184">
        <f t="shared" si="0"/>
        <v>657207.95166666666</v>
      </c>
      <c r="H27" s="582"/>
    </row>
    <row r="28" spans="1:9" ht="15.75" customHeight="1">
      <c r="A28" s="177" t="s">
        <v>303</v>
      </c>
      <c r="B28" s="177" t="s">
        <v>308</v>
      </c>
      <c r="C28" s="186">
        <f>+(C11+C25+C26)*8.19%</f>
        <v>368550.00163799996</v>
      </c>
      <c r="D28" s="186"/>
      <c r="E28" s="186"/>
      <c r="F28" s="184">
        <f t="shared" si="0"/>
        <v>368550.00163799996</v>
      </c>
      <c r="H28" s="582"/>
      <c r="I28" s="583"/>
    </row>
    <row r="29" spans="1:9" ht="15.75" customHeight="1">
      <c r="A29" s="177" t="s">
        <v>304</v>
      </c>
      <c r="B29" s="177" t="s">
        <v>309</v>
      </c>
      <c r="C29" s="186">
        <v>0</v>
      </c>
      <c r="D29" s="186"/>
      <c r="E29" s="186"/>
      <c r="F29" s="184">
        <f t="shared" si="0"/>
        <v>0</v>
      </c>
      <c r="H29" s="582"/>
    </row>
    <row r="30" spans="1:9" ht="15.75" customHeight="1">
      <c r="A30" s="177"/>
      <c r="B30" s="177"/>
      <c r="C30" s="186"/>
      <c r="D30" s="186"/>
      <c r="E30" s="186"/>
      <c r="F30" s="184">
        <f t="shared" si="0"/>
        <v>0</v>
      </c>
    </row>
    <row r="31" spans="1:9" ht="15.75" customHeight="1">
      <c r="A31" s="176" t="s">
        <v>214</v>
      </c>
      <c r="B31" s="179"/>
      <c r="C31" s="186"/>
      <c r="D31" s="186"/>
      <c r="E31" s="186"/>
      <c r="F31" s="184">
        <f t="shared" si="0"/>
        <v>0</v>
      </c>
    </row>
    <row r="32" spans="1:9" ht="30" customHeight="1">
      <c r="A32" s="174" t="s">
        <v>310</v>
      </c>
      <c r="B32" s="264" t="s">
        <v>335</v>
      </c>
      <c r="C32" s="186">
        <f>SUM(C33:C37)</f>
        <v>1217415.4496342945</v>
      </c>
      <c r="D32" s="186">
        <f>SUM(D33:D37)</f>
        <v>0</v>
      </c>
      <c r="E32" s="186">
        <f>SUM(E33:E37)</f>
        <v>0</v>
      </c>
      <c r="F32" s="184">
        <f t="shared" si="0"/>
        <v>1217415.4496342945</v>
      </c>
      <c r="G32" s="205"/>
    </row>
    <row r="33" spans="1:8" ht="30.75" customHeight="1">
      <c r="A33" s="177" t="s">
        <v>311</v>
      </c>
      <c r="B33" s="177" t="s">
        <v>436</v>
      </c>
      <c r="C33" s="186">
        <f>(C11+C12+C13+C15+C18+C25+C26+C28)*14.17%</f>
        <v>1175922.0805261044</v>
      </c>
      <c r="D33" s="186">
        <f>(D11+D12+D13+D15+D18+D25+D26+D28)*14.17%</f>
        <v>0</v>
      </c>
      <c r="E33" s="186"/>
      <c r="F33" s="184">
        <f t="shared" si="0"/>
        <v>1175922.0805261044</v>
      </c>
      <c r="G33" s="183"/>
    </row>
    <row r="34" spans="1:8" ht="15.75" customHeight="1">
      <c r="A34" s="177" t="s">
        <v>312</v>
      </c>
      <c r="B34" s="177" t="s">
        <v>437</v>
      </c>
      <c r="C34" s="186"/>
      <c r="D34" s="186"/>
      <c r="E34" s="186"/>
      <c r="F34" s="184">
        <f t="shared" si="0"/>
        <v>0</v>
      </c>
      <c r="G34" s="183"/>
    </row>
    <row r="35" spans="1:8" ht="15.75" customHeight="1">
      <c r="A35" s="177" t="s">
        <v>313</v>
      </c>
      <c r="B35" s="177" t="s">
        <v>438</v>
      </c>
      <c r="C35" s="186"/>
      <c r="D35" s="186"/>
      <c r="E35" s="186"/>
      <c r="F35" s="184">
        <f t="shared" si="0"/>
        <v>0</v>
      </c>
      <c r="G35" s="183"/>
    </row>
    <row r="36" spans="1:8" ht="15.75" customHeight="1">
      <c r="A36" s="177" t="s">
        <v>314</v>
      </c>
      <c r="B36" s="177" t="s">
        <v>439</v>
      </c>
      <c r="C36" s="186"/>
      <c r="D36" s="186"/>
      <c r="E36" s="186"/>
      <c r="F36" s="184">
        <f t="shared" si="0"/>
        <v>0</v>
      </c>
      <c r="G36" s="183"/>
    </row>
    <row r="37" spans="1:8" ht="15.75" customHeight="1">
      <c r="A37" s="177" t="s">
        <v>315</v>
      </c>
      <c r="B37" s="177" t="s">
        <v>440</v>
      </c>
      <c r="C37" s="186">
        <f>+(+C11+C12+C13+C15+C18+C25+C26+C28)*0.5%</f>
        <v>41493.369108189996</v>
      </c>
      <c r="D37" s="186">
        <f>+(+D11+D12+D13+D15+D18+D25+D26+D28)*0.5%</f>
        <v>0</v>
      </c>
      <c r="E37" s="186">
        <f>(+E11+E12+E13+E14+E15+E18+E19+E20+E25+E26)*0.5%</f>
        <v>0</v>
      </c>
      <c r="F37" s="184">
        <f t="shared" si="0"/>
        <v>41493.369108189996</v>
      </c>
      <c r="G37" s="183"/>
    </row>
    <row r="38" spans="1:8" ht="15.75" customHeight="1">
      <c r="A38" s="181"/>
      <c r="B38" s="181"/>
      <c r="C38" s="186"/>
      <c r="D38" s="186"/>
      <c r="E38" s="186"/>
      <c r="F38" s="184">
        <f t="shared" si="0"/>
        <v>0</v>
      </c>
      <c r="G38" s="183"/>
    </row>
    <row r="39" spans="1:8" ht="15.75" customHeight="1">
      <c r="A39" s="181" t="s">
        <v>214</v>
      </c>
      <c r="B39" s="181"/>
      <c r="C39" s="186"/>
      <c r="D39" s="186"/>
      <c r="E39" s="186"/>
      <c r="F39" s="184">
        <f t="shared" si="0"/>
        <v>0</v>
      </c>
    </row>
    <row r="40" spans="1:8" ht="26.25" customHeight="1">
      <c r="A40" s="266" t="s">
        <v>316</v>
      </c>
      <c r="B40" s="264" t="s">
        <v>932</v>
      </c>
      <c r="C40" s="229">
        <f>SUM(C41:C45)</f>
        <v>373440.32197370997</v>
      </c>
      <c r="D40" s="229">
        <f>SUM(D41:D45)</f>
        <v>0</v>
      </c>
      <c r="E40" s="267">
        <f>SUM(E41:E45)</f>
        <v>0</v>
      </c>
      <c r="F40" s="184">
        <f t="shared" si="0"/>
        <v>373440.32197370997</v>
      </c>
    </row>
    <row r="41" spans="1:8" ht="33.75" customHeight="1">
      <c r="A41" s="196" t="s">
        <v>318</v>
      </c>
      <c r="B41" s="196" t="s">
        <v>331</v>
      </c>
      <c r="C41" s="197"/>
      <c r="D41" s="197"/>
      <c r="E41" s="197"/>
      <c r="F41" s="184">
        <f t="shared" si="0"/>
        <v>0</v>
      </c>
    </row>
    <row r="42" spans="1:8" ht="15.75" customHeight="1">
      <c r="A42" s="177" t="s">
        <v>319</v>
      </c>
      <c r="B42" s="177" t="s">
        <v>332</v>
      </c>
      <c r="C42" s="186">
        <f>(+C11+C12+C13+C14+C15+C18+C19+C20+C25+C26+C28)*1.5%</f>
        <v>124480.10732456998</v>
      </c>
      <c r="D42" s="186">
        <f>(+D11+D12+D13+D14+D15+D18+D19+D20+D25+D26+D28)*1.5%</f>
        <v>0</v>
      </c>
      <c r="E42" s="186"/>
      <c r="F42" s="184">
        <f t="shared" si="0"/>
        <v>124480.10732456998</v>
      </c>
      <c r="G42" s="183"/>
    </row>
    <row r="43" spans="1:8" ht="15.75" customHeight="1">
      <c r="A43" s="177" t="s">
        <v>320</v>
      </c>
      <c r="B43" s="177" t="s">
        <v>330</v>
      </c>
      <c r="C43" s="186">
        <f>(+C11+C12+C13+C14+C15+C18+C19+C20+C25+C26+C28)*3%</f>
        <v>248960.21464913996</v>
      </c>
      <c r="D43" s="186">
        <f>(+D11+D12+D13+D14+D15+D18+D19+D20+D25+D26+D28)*3%</f>
        <v>0</v>
      </c>
      <c r="E43" s="186"/>
      <c r="F43" s="184">
        <f t="shared" si="0"/>
        <v>248960.21464913996</v>
      </c>
      <c r="G43" s="183"/>
      <c r="H43" s="478"/>
    </row>
    <row r="44" spans="1:8" ht="15.75" customHeight="1">
      <c r="A44" s="177" t="s">
        <v>321</v>
      </c>
      <c r="B44" s="177" t="s">
        <v>333</v>
      </c>
      <c r="C44" s="186"/>
      <c r="D44" s="186"/>
      <c r="E44" s="186"/>
      <c r="F44" s="184">
        <f t="shared" si="0"/>
        <v>0</v>
      </c>
    </row>
    <row r="45" spans="1:8" ht="15.75" customHeight="1">
      <c r="A45" s="181" t="s">
        <v>322</v>
      </c>
      <c r="B45" s="181" t="s">
        <v>334</v>
      </c>
      <c r="C45" s="265"/>
      <c r="D45" s="265"/>
      <c r="E45" s="265"/>
      <c r="F45" s="184">
        <f t="shared" si="0"/>
        <v>0</v>
      </c>
    </row>
    <row r="46" spans="1:8" ht="15.75" customHeight="1">
      <c r="A46" s="291"/>
      <c r="B46" s="291"/>
      <c r="C46" s="288"/>
      <c r="D46" s="288"/>
      <c r="E46" s="288"/>
      <c r="F46" s="184">
        <f t="shared" si="0"/>
        <v>0</v>
      </c>
    </row>
    <row r="47" spans="1:8" ht="15.75" customHeight="1">
      <c r="A47" s="182" t="s">
        <v>324</v>
      </c>
      <c r="B47" s="182" t="s">
        <v>323</v>
      </c>
      <c r="C47" s="197">
        <f>SUM(C48:C49)</f>
        <v>0</v>
      </c>
      <c r="D47" s="197">
        <f>SUM(D48:D49)</f>
        <v>0</v>
      </c>
      <c r="E47" s="197">
        <f>SUM(E48:E49)</f>
        <v>0</v>
      </c>
      <c r="F47" s="184">
        <f t="shared" si="0"/>
        <v>0</v>
      </c>
    </row>
    <row r="48" spans="1:8" ht="15.75" customHeight="1">
      <c r="A48" s="177" t="s">
        <v>326</v>
      </c>
      <c r="B48" s="177" t="s">
        <v>328</v>
      </c>
      <c r="C48" s="186"/>
      <c r="D48" s="186"/>
      <c r="E48" s="186"/>
      <c r="F48" s="184">
        <f t="shared" si="0"/>
        <v>0</v>
      </c>
    </row>
    <row r="49" spans="1:6" ht="15.75" customHeight="1">
      <c r="A49" s="177" t="s">
        <v>327</v>
      </c>
      <c r="B49" s="177" t="s">
        <v>329</v>
      </c>
      <c r="C49" s="186"/>
      <c r="D49" s="186"/>
      <c r="E49" s="186"/>
      <c r="F49" s="184">
        <f t="shared" si="0"/>
        <v>0</v>
      </c>
    </row>
    <row r="50" spans="1:6" ht="15.75" customHeight="1">
      <c r="A50" s="176"/>
      <c r="B50" s="179"/>
      <c r="C50" s="186"/>
      <c r="D50" s="186"/>
      <c r="E50" s="186"/>
      <c r="F50" s="184">
        <f t="shared" si="0"/>
        <v>0</v>
      </c>
    </row>
    <row r="51" spans="1:6" ht="15.75" customHeight="1">
      <c r="A51" s="178">
        <v>1</v>
      </c>
      <c r="B51" s="180" t="s">
        <v>441</v>
      </c>
      <c r="C51" s="186">
        <f>+C52+C59+C66+C75+C84+C90+C95+C100+C111+C117</f>
        <v>1636.43</v>
      </c>
      <c r="D51" s="186">
        <f>+D52+D59+D66+D75+D84+D90+D95+D100+D111+D117</f>
        <v>0</v>
      </c>
      <c r="E51" s="186">
        <f>+E52+E59+E66+E75+E84+E90+E95+E100+E111+E117</f>
        <v>0</v>
      </c>
      <c r="F51" s="184">
        <f t="shared" si="0"/>
        <v>1636.43</v>
      </c>
    </row>
    <row r="52" spans="1:6" ht="15.75" customHeight="1">
      <c r="A52" s="174" t="s">
        <v>216</v>
      </c>
      <c r="B52" s="174" t="s">
        <v>928</v>
      </c>
      <c r="C52" s="186">
        <f>SUM(C53:C57)</f>
        <v>0</v>
      </c>
      <c r="D52" s="186">
        <f>SUM(D53:D57)</f>
        <v>0</v>
      </c>
      <c r="E52" s="186">
        <f>SUM(E53:E57)</f>
        <v>0</v>
      </c>
      <c r="F52" s="184">
        <f t="shared" si="0"/>
        <v>0</v>
      </c>
    </row>
    <row r="53" spans="1:6" ht="15.75" customHeight="1">
      <c r="A53" s="177" t="s">
        <v>442</v>
      </c>
      <c r="B53" s="177" t="s">
        <v>447</v>
      </c>
      <c r="C53" s="186"/>
      <c r="D53" s="186"/>
      <c r="E53" s="186"/>
      <c r="F53" s="184">
        <f t="shared" si="0"/>
        <v>0</v>
      </c>
    </row>
    <row r="54" spans="1:6" ht="15.75" customHeight="1">
      <c r="A54" s="177" t="s">
        <v>443</v>
      </c>
      <c r="B54" s="177" t="s">
        <v>448</v>
      </c>
      <c r="C54" s="186">
        <v>0</v>
      </c>
      <c r="D54" s="186"/>
      <c r="E54" s="186"/>
      <c r="F54" s="184">
        <f t="shared" si="0"/>
        <v>0</v>
      </c>
    </row>
    <row r="55" spans="1:6" ht="15.75" customHeight="1">
      <c r="A55" s="177" t="s">
        <v>444</v>
      </c>
      <c r="B55" s="177" t="s">
        <v>449</v>
      </c>
      <c r="C55" s="186">
        <v>0</v>
      </c>
      <c r="D55" s="186"/>
      <c r="E55" s="186"/>
      <c r="F55" s="184">
        <f t="shared" si="0"/>
        <v>0</v>
      </c>
    </row>
    <row r="56" spans="1:6" ht="15.75" customHeight="1">
      <c r="A56" s="177" t="s">
        <v>445</v>
      </c>
      <c r="B56" s="177" t="s">
        <v>450</v>
      </c>
      <c r="C56" s="186"/>
      <c r="D56" s="186"/>
      <c r="E56" s="186"/>
      <c r="F56" s="184">
        <f t="shared" si="0"/>
        <v>0</v>
      </c>
    </row>
    <row r="57" spans="1:6" ht="15.75" customHeight="1">
      <c r="A57" s="177" t="s">
        <v>446</v>
      </c>
      <c r="B57" s="177" t="s">
        <v>451</v>
      </c>
      <c r="C57" s="186"/>
      <c r="D57" s="186"/>
      <c r="E57" s="186"/>
      <c r="F57" s="184">
        <f t="shared" si="0"/>
        <v>0</v>
      </c>
    </row>
    <row r="58" spans="1:6" ht="15.75" customHeight="1">
      <c r="A58" s="176"/>
      <c r="B58" s="179"/>
      <c r="C58" s="186"/>
      <c r="D58" s="186"/>
      <c r="E58" s="186"/>
      <c r="F58" s="184">
        <f t="shared" si="0"/>
        <v>0</v>
      </c>
    </row>
    <row r="59" spans="1:6" ht="15.75" customHeight="1">
      <c r="A59" s="174" t="s">
        <v>217</v>
      </c>
      <c r="B59" s="174" t="s">
        <v>218</v>
      </c>
      <c r="C59" s="186">
        <f>SUM(C60:C64)</f>
        <v>1636.43</v>
      </c>
      <c r="D59" s="186">
        <f>SUM(D60:D64)</f>
        <v>0</v>
      </c>
      <c r="E59" s="186">
        <f>SUM(E60:E64)</f>
        <v>0</v>
      </c>
      <c r="F59" s="184">
        <f t="shared" si="0"/>
        <v>1636.43</v>
      </c>
    </row>
    <row r="60" spans="1:6" ht="15.75" customHeight="1">
      <c r="A60" s="177" t="s">
        <v>452</v>
      </c>
      <c r="B60" s="177" t="s">
        <v>457</v>
      </c>
      <c r="C60" s="186">
        <v>1636.43</v>
      </c>
      <c r="D60" s="186">
        <v>0</v>
      </c>
      <c r="E60" s="186"/>
      <c r="F60" s="184">
        <f t="shared" si="0"/>
        <v>1636.43</v>
      </c>
    </row>
    <row r="61" spans="1:6" ht="15.75" customHeight="1">
      <c r="A61" s="177" t="s">
        <v>453</v>
      </c>
      <c r="B61" s="177" t="s">
        <v>458</v>
      </c>
      <c r="C61" s="186">
        <v>0</v>
      </c>
      <c r="D61" s="186">
        <v>0</v>
      </c>
      <c r="E61" s="186"/>
      <c r="F61" s="184">
        <f t="shared" si="0"/>
        <v>0</v>
      </c>
    </row>
    <row r="62" spans="1:6" ht="15.75" customHeight="1">
      <c r="A62" s="177" t="s">
        <v>454</v>
      </c>
      <c r="B62" s="177" t="s">
        <v>459</v>
      </c>
      <c r="C62" s="186">
        <v>0</v>
      </c>
      <c r="D62" s="186">
        <f>+D61*10%</f>
        <v>0</v>
      </c>
      <c r="E62" s="186"/>
      <c r="F62" s="184">
        <f t="shared" si="0"/>
        <v>0</v>
      </c>
    </row>
    <row r="63" spans="1:6" ht="15.75" customHeight="1">
      <c r="A63" s="177" t="s">
        <v>455</v>
      </c>
      <c r="B63" s="177" t="s">
        <v>460</v>
      </c>
      <c r="C63" s="186">
        <v>0</v>
      </c>
      <c r="D63" s="186">
        <v>0</v>
      </c>
      <c r="E63" s="186"/>
      <c r="F63" s="184">
        <f t="shared" si="0"/>
        <v>0</v>
      </c>
    </row>
    <row r="64" spans="1:6" ht="15.75" customHeight="1">
      <c r="A64" s="181" t="s">
        <v>456</v>
      </c>
      <c r="B64" s="181" t="s">
        <v>461</v>
      </c>
      <c r="C64" s="265">
        <v>0</v>
      </c>
      <c r="D64" s="265">
        <f>+D63*12</f>
        <v>0</v>
      </c>
      <c r="E64" s="265"/>
      <c r="F64" s="184">
        <f t="shared" si="0"/>
        <v>0</v>
      </c>
    </row>
    <row r="65" spans="1:6" ht="15.75" customHeight="1">
      <c r="A65" s="289"/>
      <c r="B65" s="287"/>
      <c r="C65" s="288"/>
      <c r="D65" s="288"/>
      <c r="E65" s="288"/>
      <c r="F65" s="184">
        <f t="shared" si="0"/>
        <v>0</v>
      </c>
    </row>
    <row r="66" spans="1:6" ht="15.75" customHeight="1">
      <c r="A66" s="182" t="s">
        <v>219</v>
      </c>
      <c r="B66" s="182" t="s">
        <v>220</v>
      </c>
      <c r="C66" s="197">
        <f>SUM(C67:C73)</f>
        <v>0</v>
      </c>
      <c r="D66" s="197">
        <f>SUM(D67:D73)</f>
        <v>0</v>
      </c>
      <c r="E66" s="197">
        <f>SUM(E67:E73)</f>
        <v>0</v>
      </c>
      <c r="F66" s="184">
        <f t="shared" si="0"/>
        <v>0</v>
      </c>
    </row>
    <row r="67" spans="1:6" ht="15.75" customHeight="1">
      <c r="A67" s="177" t="s">
        <v>462</v>
      </c>
      <c r="B67" s="177" t="s">
        <v>468</v>
      </c>
      <c r="C67" s="186">
        <v>0</v>
      </c>
      <c r="D67" s="186"/>
      <c r="E67" s="186"/>
      <c r="F67" s="184">
        <f t="shared" si="0"/>
        <v>0</v>
      </c>
    </row>
    <row r="68" spans="1:6" ht="15.75" customHeight="1">
      <c r="A68" s="177" t="s">
        <v>463</v>
      </c>
      <c r="B68" s="177" t="s">
        <v>469</v>
      </c>
      <c r="C68" s="186">
        <v>0</v>
      </c>
      <c r="D68" s="186"/>
      <c r="E68" s="186"/>
      <c r="F68" s="184">
        <f t="shared" si="0"/>
        <v>0</v>
      </c>
    </row>
    <row r="69" spans="1:6" ht="15.75" customHeight="1">
      <c r="A69" s="177" t="s">
        <v>464</v>
      </c>
      <c r="B69" s="177" t="s">
        <v>470</v>
      </c>
      <c r="C69" s="186"/>
      <c r="D69" s="186">
        <v>0</v>
      </c>
      <c r="E69" s="186"/>
      <c r="F69" s="184">
        <f t="shared" si="0"/>
        <v>0</v>
      </c>
    </row>
    <row r="70" spans="1:6" ht="15.75" customHeight="1">
      <c r="A70" s="177" t="s">
        <v>465</v>
      </c>
      <c r="B70" s="177" t="s">
        <v>471</v>
      </c>
      <c r="C70" s="186"/>
      <c r="D70" s="186"/>
      <c r="E70" s="186"/>
      <c r="F70" s="184">
        <f t="shared" si="0"/>
        <v>0</v>
      </c>
    </row>
    <row r="71" spans="1:6" ht="15.75" customHeight="1">
      <c r="A71" s="177" t="s">
        <v>466</v>
      </c>
      <c r="B71" s="177" t="s">
        <v>472</v>
      </c>
      <c r="C71" s="186"/>
      <c r="D71" s="186"/>
      <c r="E71" s="186"/>
      <c r="F71" s="184">
        <f t="shared" si="0"/>
        <v>0</v>
      </c>
    </row>
    <row r="72" spans="1:6" ht="15.75" customHeight="1">
      <c r="A72" s="177" t="s">
        <v>467</v>
      </c>
      <c r="B72" s="177" t="s">
        <v>474</v>
      </c>
      <c r="C72" s="186"/>
      <c r="D72" s="186"/>
      <c r="E72" s="186"/>
      <c r="F72" s="184">
        <f t="shared" si="0"/>
        <v>0</v>
      </c>
    </row>
    <row r="73" spans="1:6" ht="15.75" customHeight="1">
      <c r="A73" s="177" t="s">
        <v>476</v>
      </c>
      <c r="B73" s="177" t="s">
        <v>475</v>
      </c>
      <c r="C73" s="186">
        <v>0</v>
      </c>
      <c r="D73" s="186"/>
      <c r="E73" s="186"/>
      <c r="F73" s="184">
        <f t="shared" ref="F73:F136" si="1">+C73+D73+E73</f>
        <v>0</v>
      </c>
    </row>
    <row r="74" spans="1:6" ht="15.75" customHeight="1">
      <c r="A74" s="177"/>
      <c r="B74" s="177"/>
      <c r="C74" s="186"/>
      <c r="D74" s="186"/>
      <c r="E74" s="186"/>
      <c r="F74" s="184">
        <f t="shared" si="1"/>
        <v>0</v>
      </c>
    </row>
    <row r="75" spans="1:6" ht="15.75" customHeight="1">
      <c r="A75" s="174" t="s">
        <v>221</v>
      </c>
      <c r="B75" s="174" t="s">
        <v>222</v>
      </c>
      <c r="C75" s="186">
        <f>SUM(C76:C82)</f>
        <v>0</v>
      </c>
      <c r="D75" s="186">
        <f>SUM(D76:D82)</f>
        <v>0</v>
      </c>
      <c r="E75" s="186">
        <f>SUM(E76:E82)</f>
        <v>0</v>
      </c>
      <c r="F75" s="184">
        <f t="shared" si="1"/>
        <v>0</v>
      </c>
    </row>
    <row r="76" spans="1:6" ht="15.75" customHeight="1">
      <c r="A76" s="177" t="s">
        <v>477</v>
      </c>
      <c r="B76" s="177" t="s">
        <v>484</v>
      </c>
      <c r="C76" s="186"/>
      <c r="D76" s="186"/>
      <c r="E76" s="186"/>
      <c r="F76" s="184">
        <f t="shared" si="1"/>
        <v>0</v>
      </c>
    </row>
    <row r="77" spans="1:6" ht="15.75" customHeight="1">
      <c r="A77" s="177" t="s">
        <v>478</v>
      </c>
      <c r="B77" s="177" t="s">
        <v>485</v>
      </c>
      <c r="C77" s="186">
        <v>0</v>
      </c>
      <c r="D77" s="186"/>
      <c r="E77" s="186"/>
      <c r="F77" s="184">
        <f t="shared" si="1"/>
        <v>0</v>
      </c>
    </row>
    <row r="78" spans="1:6" ht="15.75" customHeight="1">
      <c r="A78" s="177" t="s">
        <v>479</v>
      </c>
      <c r="B78" s="177" t="s">
        <v>486</v>
      </c>
      <c r="C78" s="186"/>
      <c r="D78" s="186"/>
      <c r="E78" s="186"/>
      <c r="F78" s="184">
        <f t="shared" si="1"/>
        <v>0</v>
      </c>
    </row>
    <row r="79" spans="1:6" ht="15.75" customHeight="1">
      <c r="A79" s="177" t="s">
        <v>480</v>
      </c>
      <c r="B79" s="177" t="s">
        <v>487</v>
      </c>
      <c r="C79" s="186"/>
      <c r="D79" s="186"/>
      <c r="E79" s="186"/>
      <c r="F79" s="184">
        <f t="shared" si="1"/>
        <v>0</v>
      </c>
    </row>
    <row r="80" spans="1:6" ht="15.75" customHeight="1">
      <c r="A80" s="177" t="s">
        <v>481</v>
      </c>
      <c r="B80" s="177" t="s">
        <v>488</v>
      </c>
      <c r="C80" s="186"/>
      <c r="D80" s="186"/>
      <c r="E80" s="186"/>
      <c r="F80" s="184">
        <f t="shared" si="1"/>
        <v>0</v>
      </c>
    </row>
    <row r="81" spans="1:9" ht="15.75" customHeight="1">
      <c r="A81" s="177" t="s">
        <v>482</v>
      </c>
      <c r="B81" s="177" t="s">
        <v>489</v>
      </c>
      <c r="C81" s="186"/>
      <c r="D81" s="186"/>
      <c r="E81" s="186"/>
      <c r="F81" s="184">
        <f t="shared" si="1"/>
        <v>0</v>
      </c>
    </row>
    <row r="82" spans="1:9" ht="15.75" customHeight="1">
      <c r="A82" s="177" t="s">
        <v>483</v>
      </c>
      <c r="B82" s="177" t="s">
        <v>490</v>
      </c>
      <c r="C82" s="186">
        <v>0</v>
      </c>
      <c r="D82" s="186"/>
      <c r="E82" s="186"/>
      <c r="F82" s="184">
        <f t="shared" si="1"/>
        <v>0</v>
      </c>
    </row>
    <row r="83" spans="1:9" ht="15.75" customHeight="1">
      <c r="A83" s="176"/>
      <c r="B83" s="179"/>
      <c r="C83" s="186"/>
      <c r="D83" s="186"/>
      <c r="E83" s="186"/>
      <c r="F83" s="184">
        <f t="shared" si="1"/>
        <v>0</v>
      </c>
    </row>
    <row r="84" spans="1:9" ht="15.75" customHeight="1">
      <c r="A84" s="174" t="s">
        <v>223</v>
      </c>
      <c r="B84" s="174" t="s">
        <v>224</v>
      </c>
      <c r="C84" s="186">
        <f>SUM(C85:C88)</f>
        <v>0</v>
      </c>
      <c r="D84" s="186">
        <f>SUM(D85:D88)</f>
        <v>0</v>
      </c>
      <c r="E84" s="186">
        <f>SUM(E85:E88)</f>
        <v>0</v>
      </c>
      <c r="F84" s="184">
        <f t="shared" si="1"/>
        <v>0</v>
      </c>
    </row>
    <row r="85" spans="1:9" ht="15.75" customHeight="1">
      <c r="A85" s="177" t="s">
        <v>491</v>
      </c>
      <c r="B85" s="177" t="s">
        <v>495</v>
      </c>
      <c r="C85" s="186"/>
      <c r="D85" s="186">
        <v>0</v>
      </c>
      <c r="E85" s="186"/>
      <c r="F85" s="184">
        <f t="shared" si="1"/>
        <v>0</v>
      </c>
    </row>
    <row r="86" spans="1:9" ht="15.75" customHeight="1">
      <c r="A86" s="177" t="s">
        <v>492</v>
      </c>
      <c r="B86" s="177" t="s">
        <v>496</v>
      </c>
      <c r="C86" s="186">
        <v>0</v>
      </c>
      <c r="D86" s="186">
        <v>0</v>
      </c>
      <c r="E86" s="186"/>
      <c r="F86" s="184">
        <f t="shared" si="1"/>
        <v>0</v>
      </c>
    </row>
    <row r="87" spans="1:9" ht="15.75" customHeight="1">
      <c r="A87" s="177" t="s">
        <v>493</v>
      </c>
      <c r="B87" s="177" t="s">
        <v>497</v>
      </c>
      <c r="C87" s="186"/>
      <c r="D87" s="186"/>
      <c r="E87" s="186"/>
      <c r="F87" s="184">
        <f t="shared" si="1"/>
        <v>0</v>
      </c>
    </row>
    <row r="88" spans="1:9" ht="15.75" customHeight="1">
      <c r="A88" s="177" t="s">
        <v>494</v>
      </c>
      <c r="B88" s="177" t="s">
        <v>498</v>
      </c>
      <c r="C88" s="186"/>
      <c r="D88" s="186"/>
      <c r="E88" s="186"/>
      <c r="F88" s="184">
        <f t="shared" si="1"/>
        <v>0</v>
      </c>
    </row>
    <row r="89" spans="1:9" ht="15.75" customHeight="1">
      <c r="A89" s="176"/>
      <c r="B89" s="179"/>
      <c r="C89" s="186"/>
      <c r="D89" s="186"/>
      <c r="E89" s="186"/>
      <c r="F89" s="184">
        <f t="shared" si="1"/>
        <v>0</v>
      </c>
    </row>
    <row r="90" spans="1:9" ht="15.75" customHeight="1">
      <c r="A90" s="182" t="s">
        <v>225</v>
      </c>
      <c r="B90" s="182" t="s">
        <v>226</v>
      </c>
      <c r="C90" s="197">
        <f>SUM(C91:C93)</f>
        <v>0</v>
      </c>
      <c r="D90" s="197">
        <f>SUM(D91:D93)</f>
        <v>0</v>
      </c>
      <c r="E90" s="197">
        <f>SUM(E91:E93)</f>
        <v>0</v>
      </c>
      <c r="F90" s="184">
        <f t="shared" si="1"/>
        <v>0</v>
      </c>
    </row>
    <row r="91" spans="1:9" ht="15.75" customHeight="1">
      <c r="A91" s="177" t="s">
        <v>499</v>
      </c>
      <c r="B91" s="177" t="s">
        <v>504</v>
      </c>
      <c r="C91" s="186"/>
      <c r="D91" s="186">
        <f>(+D11+D12+D13+D14+D15+D18+D19+D20+D25+D26)*3%</f>
        <v>0</v>
      </c>
      <c r="E91" s="186"/>
      <c r="F91" s="184">
        <f t="shared" si="1"/>
        <v>0</v>
      </c>
      <c r="G91" s="205"/>
      <c r="I91" s="106" t="s">
        <v>64</v>
      </c>
    </row>
    <row r="92" spans="1:9" ht="15.75" customHeight="1">
      <c r="A92" s="177" t="s">
        <v>500</v>
      </c>
      <c r="B92" s="177" t="s">
        <v>505</v>
      </c>
      <c r="C92" s="186"/>
      <c r="D92" s="186"/>
      <c r="E92" s="186"/>
      <c r="F92" s="184">
        <f t="shared" si="1"/>
        <v>0</v>
      </c>
    </row>
    <row r="93" spans="1:9" ht="15.75" customHeight="1">
      <c r="A93" s="181" t="s">
        <v>503</v>
      </c>
      <c r="B93" s="321" t="s">
        <v>506</v>
      </c>
      <c r="C93" s="293"/>
      <c r="D93" s="265"/>
      <c r="E93" s="286"/>
      <c r="F93" s="184">
        <f t="shared" si="1"/>
        <v>0</v>
      </c>
    </row>
    <row r="94" spans="1:9" ht="15.75" customHeight="1">
      <c r="A94" s="322"/>
      <c r="B94" s="287"/>
      <c r="C94" s="288"/>
      <c r="D94" s="197"/>
      <c r="E94" s="288"/>
      <c r="F94" s="184">
        <f t="shared" si="1"/>
        <v>0</v>
      </c>
    </row>
    <row r="95" spans="1:9" ht="15.75" customHeight="1">
      <c r="A95" s="182" t="s">
        <v>227</v>
      </c>
      <c r="B95" s="182" t="s">
        <v>228</v>
      </c>
      <c r="C95" s="197">
        <f>SUM(C96:C98)</f>
        <v>0</v>
      </c>
      <c r="D95" s="197">
        <f>SUM(D96:D98)</f>
        <v>0</v>
      </c>
      <c r="E95" s="197">
        <f>SUM(E96:E98)</f>
        <v>0</v>
      </c>
      <c r="F95" s="184">
        <f t="shared" si="1"/>
        <v>0</v>
      </c>
    </row>
    <row r="96" spans="1:9" ht="15.75" customHeight="1">
      <c r="A96" s="177" t="s">
        <v>507</v>
      </c>
      <c r="B96" s="177" t="s">
        <v>510</v>
      </c>
      <c r="C96" s="186">
        <v>0</v>
      </c>
      <c r="D96" s="186">
        <v>0</v>
      </c>
      <c r="E96" s="186"/>
      <c r="F96" s="184">
        <f t="shared" si="1"/>
        <v>0</v>
      </c>
    </row>
    <row r="97" spans="1:6" ht="15.75" customHeight="1">
      <c r="A97" s="177" t="s">
        <v>508</v>
      </c>
      <c r="B97" s="177" t="s">
        <v>511</v>
      </c>
      <c r="C97" s="186">
        <v>0</v>
      </c>
      <c r="D97" s="186"/>
      <c r="E97" s="186"/>
      <c r="F97" s="184">
        <f t="shared" si="1"/>
        <v>0</v>
      </c>
    </row>
    <row r="98" spans="1:6" ht="15.75" customHeight="1">
      <c r="A98" s="177" t="s">
        <v>509</v>
      </c>
      <c r="B98" s="177" t="s">
        <v>512</v>
      </c>
      <c r="C98" s="186">
        <v>0</v>
      </c>
      <c r="D98" s="186"/>
      <c r="E98" s="186"/>
      <c r="F98" s="184">
        <f t="shared" si="1"/>
        <v>0</v>
      </c>
    </row>
    <row r="99" spans="1:6" ht="15.75" customHeight="1">
      <c r="A99" s="176"/>
      <c r="B99" s="179"/>
      <c r="C99" s="186"/>
      <c r="D99" s="186"/>
      <c r="E99" s="186"/>
      <c r="F99" s="184">
        <f t="shared" si="1"/>
        <v>0</v>
      </c>
    </row>
    <row r="100" spans="1:6" ht="15.75" customHeight="1">
      <c r="A100" s="174" t="s">
        <v>229</v>
      </c>
      <c r="B100" s="174" t="s">
        <v>230</v>
      </c>
      <c r="C100" s="186">
        <f>SUM(C101:C109)</f>
        <v>0</v>
      </c>
      <c r="D100" s="186">
        <f>SUM(D101:D109)</f>
        <v>0</v>
      </c>
      <c r="E100" s="186">
        <f>SUM(E101:E109)</f>
        <v>0</v>
      </c>
      <c r="F100" s="184">
        <f t="shared" si="1"/>
        <v>0</v>
      </c>
    </row>
    <row r="101" spans="1:6" ht="15.75" customHeight="1">
      <c r="A101" s="177" t="s">
        <v>513</v>
      </c>
      <c r="B101" s="177" t="s">
        <v>522</v>
      </c>
      <c r="C101" s="186">
        <v>0</v>
      </c>
      <c r="D101" s="186"/>
      <c r="E101" s="186"/>
      <c r="F101" s="184">
        <f t="shared" si="1"/>
        <v>0</v>
      </c>
    </row>
    <row r="102" spans="1:6" ht="15.75" customHeight="1">
      <c r="A102" s="177" t="s">
        <v>514</v>
      </c>
      <c r="B102" s="177" t="s">
        <v>523</v>
      </c>
      <c r="C102" s="576"/>
      <c r="D102" s="186"/>
      <c r="E102" s="186"/>
      <c r="F102" s="184">
        <f t="shared" si="1"/>
        <v>0</v>
      </c>
    </row>
    <row r="103" spans="1:6" ht="15.75" customHeight="1">
      <c r="A103" s="177" t="s">
        <v>515</v>
      </c>
      <c r="B103" s="177" t="s">
        <v>524</v>
      </c>
      <c r="C103" s="186"/>
      <c r="D103" s="186"/>
      <c r="E103" s="186"/>
      <c r="F103" s="184">
        <f t="shared" si="1"/>
        <v>0</v>
      </c>
    </row>
    <row r="104" spans="1:6" ht="15.75" customHeight="1">
      <c r="A104" s="177" t="s">
        <v>516</v>
      </c>
      <c r="B104" s="177" t="s">
        <v>526</v>
      </c>
      <c r="C104" s="186"/>
      <c r="D104" s="186"/>
      <c r="E104" s="186"/>
      <c r="F104" s="184">
        <f t="shared" si="1"/>
        <v>0</v>
      </c>
    </row>
    <row r="105" spans="1:6" ht="15.75" customHeight="1">
      <c r="A105" s="177" t="s">
        <v>517</v>
      </c>
      <c r="B105" s="177" t="s">
        <v>525</v>
      </c>
      <c r="C105" s="186">
        <v>0</v>
      </c>
      <c r="D105" s="186"/>
      <c r="E105" s="186"/>
      <c r="F105" s="184">
        <f t="shared" si="1"/>
        <v>0</v>
      </c>
    </row>
    <row r="106" spans="1:6" ht="15.75" customHeight="1">
      <c r="A106" s="177" t="s">
        <v>518</v>
      </c>
      <c r="B106" s="177" t="s">
        <v>530</v>
      </c>
      <c r="C106" s="186"/>
      <c r="D106" s="186"/>
      <c r="E106" s="186"/>
      <c r="F106" s="184">
        <f t="shared" si="1"/>
        <v>0</v>
      </c>
    </row>
    <row r="107" spans="1:6" ht="15.75" customHeight="1">
      <c r="A107" s="177" t="s">
        <v>519</v>
      </c>
      <c r="B107" s="177" t="s">
        <v>527</v>
      </c>
      <c r="C107" s="186">
        <v>0</v>
      </c>
      <c r="D107" s="186"/>
      <c r="E107" s="186"/>
      <c r="F107" s="184">
        <f t="shared" si="1"/>
        <v>0</v>
      </c>
    </row>
    <row r="108" spans="1:6" ht="26.25" customHeight="1">
      <c r="A108" s="177" t="s">
        <v>520</v>
      </c>
      <c r="B108" s="177" t="s">
        <v>528</v>
      </c>
      <c r="C108" s="186">
        <v>0</v>
      </c>
      <c r="D108" s="186"/>
      <c r="E108" s="186"/>
      <c r="F108" s="184">
        <f t="shared" si="1"/>
        <v>0</v>
      </c>
    </row>
    <row r="109" spans="1:6" ht="15.75" customHeight="1">
      <c r="A109" s="177" t="s">
        <v>521</v>
      </c>
      <c r="B109" s="177" t="s">
        <v>529</v>
      </c>
      <c r="C109" s="186"/>
      <c r="D109" s="186"/>
      <c r="E109" s="186"/>
      <c r="F109" s="184">
        <f t="shared" si="1"/>
        <v>0</v>
      </c>
    </row>
    <row r="110" spans="1:6" ht="15.75" customHeight="1">
      <c r="A110" s="176"/>
      <c r="B110" s="179"/>
      <c r="C110" s="186"/>
      <c r="D110" s="186"/>
      <c r="E110" s="186"/>
      <c r="F110" s="184">
        <f t="shared" si="1"/>
        <v>0</v>
      </c>
    </row>
    <row r="111" spans="1:6" ht="15.75" customHeight="1">
      <c r="A111" s="174" t="s">
        <v>231</v>
      </c>
      <c r="B111" s="174" t="s">
        <v>232</v>
      </c>
      <c r="C111" s="186">
        <f>SUM(C112:C115)</f>
        <v>0</v>
      </c>
      <c r="D111" s="186">
        <f>SUM(D112:D115)</f>
        <v>0</v>
      </c>
      <c r="E111" s="186">
        <f>SUM(E112:E115)</f>
        <v>0</v>
      </c>
      <c r="F111" s="184">
        <f t="shared" si="1"/>
        <v>0</v>
      </c>
    </row>
    <row r="112" spans="1:6" ht="15.75" customHeight="1">
      <c r="A112" s="177" t="s">
        <v>531</v>
      </c>
      <c r="B112" s="177" t="s">
        <v>535</v>
      </c>
      <c r="C112" s="186"/>
      <c r="D112" s="186"/>
      <c r="E112" s="186"/>
      <c r="F112" s="184">
        <f t="shared" si="1"/>
        <v>0</v>
      </c>
    </row>
    <row r="113" spans="1:6" ht="15.75" customHeight="1">
      <c r="A113" s="177" t="s">
        <v>532</v>
      </c>
      <c r="B113" s="177" t="s">
        <v>536</v>
      </c>
      <c r="C113" s="186"/>
      <c r="D113" s="186"/>
      <c r="E113" s="186"/>
      <c r="F113" s="184">
        <f t="shared" si="1"/>
        <v>0</v>
      </c>
    </row>
    <row r="114" spans="1:6" ht="15.75" customHeight="1">
      <c r="A114" s="177" t="s">
        <v>533</v>
      </c>
      <c r="B114" s="177" t="s">
        <v>537</v>
      </c>
      <c r="C114" s="186"/>
      <c r="D114" s="186"/>
      <c r="E114" s="186"/>
      <c r="F114" s="184">
        <f t="shared" si="1"/>
        <v>0</v>
      </c>
    </row>
    <row r="115" spans="1:6" ht="15.75" customHeight="1">
      <c r="A115" s="177" t="s">
        <v>534</v>
      </c>
      <c r="B115" s="177" t="s">
        <v>538</v>
      </c>
      <c r="C115" s="186"/>
      <c r="D115" s="186"/>
      <c r="E115" s="186"/>
      <c r="F115" s="184">
        <f t="shared" si="1"/>
        <v>0</v>
      </c>
    </row>
    <row r="116" spans="1:6" ht="15.75" customHeight="1">
      <c r="A116" s="176"/>
      <c r="B116" s="179"/>
      <c r="C116" s="186"/>
      <c r="D116" s="186"/>
      <c r="E116" s="186"/>
      <c r="F116" s="184">
        <f t="shared" si="1"/>
        <v>0</v>
      </c>
    </row>
    <row r="117" spans="1:6" ht="15.75" customHeight="1">
      <c r="A117" s="174" t="s">
        <v>233</v>
      </c>
      <c r="B117" s="174" t="s">
        <v>234</v>
      </c>
      <c r="C117" s="186">
        <f>SUM(C118:C123)</f>
        <v>0</v>
      </c>
      <c r="D117" s="186">
        <f>SUM(D118:D123)</f>
        <v>0</v>
      </c>
      <c r="E117" s="186">
        <f>SUM(E118:E123)</f>
        <v>0</v>
      </c>
      <c r="F117" s="184">
        <f t="shared" si="1"/>
        <v>0</v>
      </c>
    </row>
    <row r="118" spans="1:6" ht="15.75" customHeight="1">
      <c r="A118" s="177" t="s">
        <v>539</v>
      </c>
      <c r="B118" s="177" t="s">
        <v>547</v>
      </c>
      <c r="C118" s="186"/>
      <c r="D118" s="186"/>
      <c r="E118" s="186"/>
      <c r="F118" s="184">
        <f t="shared" si="1"/>
        <v>0</v>
      </c>
    </row>
    <row r="119" spans="1:6" ht="15.75" customHeight="1">
      <c r="A119" s="177" t="s">
        <v>541</v>
      </c>
      <c r="B119" s="177" t="s">
        <v>548</v>
      </c>
      <c r="C119" s="186"/>
      <c r="D119" s="186"/>
      <c r="E119" s="186"/>
      <c r="F119" s="184">
        <f t="shared" si="1"/>
        <v>0</v>
      </c>
    </row>
    <row r="120" spans="1:6" ht="15.75" customHeight="1">
      <c r="A120" s="177" t="s">
        <v>542</v>
      </c>
      <c r="B120" s="177" t="s">
        <v>549</v>
      </c>
      <c r="C120" s="186"/>
      <c r="D120" s="186"/>
      <c r="E120" s="186"/>
      <c r="F120" s="184">
        <f t="shared" si="1"/>
        <v>0</v>
      </c>
    </row>
    <row r="121" spans="1:6" ht="15.75" customHeight="1">
      <c r="A121" s="177" t="s">
        <v>543</v>
      </c>
      <c r="B121" s="177" t="s">
        <v>550</v>
      </c>
      <c r="C121" s="186"/>
      <c r="D121" s="186"/>
      <c r="E121" s="186"/>
      <c r="F121" s="184">
        <f t="shared" si="1"/>
        <v>0</v>
      </c>
    </row>
    <row r="122" spans="1:6" ht="15.75" customHeight="1">
      <c r="A122" s="177" t="s">
        <v>544</v>
      </c>
      <c r="B122" s="177" t="s">
        <v>551</v>
      </c>
      <c r="C122" s="186"/>
      <c r="D122" s="186"/>
      <c r="E122" s="186"/>
      <c r="F122" s="184">
        <f t="shared" si="1"/>
        <v>0</v>
      </c>
    </row>
    <row r="123" spans="1:6" ht="15.75" customHeight="1">
      <c r="A123" s="177" t="s">
        <v>545</v>
      </c>
      <c r="B123" s="177" t="s">
        <v>552</v>
      </c>
      <c r="C123" s="186"/>
      <c r="D123" s="186"/>
      <c r="E123" s="186"/>
      <c r="F123" s="184">
        <f t="shared" si="1"/>
        <v>0</v>
      </c>
    </row>
    <row r="124" spans="1:6" ht="15.75" customHeight="1">
      <c r="A124" s="176"/>
      <c r="B124" s="179"/>
      <c r="C124" s="186"/>
      <c r="D124" s="186"/>
      <c r="E124" s="186"/>
      <c r="F124" s="184">
        <f t="shared" si="1"/>
        <v>0</v>
      </c>
    </row>
    <row r="125" spans="1:6" ht="15.75" customHeight="1">
      <c r="A125" s="174">
        <v>2</v>
      </c>
      <c r="B125" s="174" t="s">
        <v>553</v>
      </c>
      <c r="C125" s="186">
        <f>+C126+C133+C140+C149+C153+C159</f>
        <v>0</v>
      </c>
      <c r="D125" s="186">
        <f>+D126+D133+D140+D149+D153+D159</f>
        <v>0</v>
      </c>
      <c r="E125" s="186">
        <f>+E126+E133+E140+E149+E153+E159</f>
        <v>0</v>
      </c>
      <c r="F125" s="184">
        <f t="shared" si="1"/>
        <v>0</v>
      </c>
    </row>
    <row r="126" spans="1:6" ht="15.75" customHeight="1">
      <c r="A126" s="174" t="s">
        <v>235</v>
      </c>
      <c r="B126" s="174" t="s">
        <v>236</v>
      </c>
      <c r="C126" s="186">
        <f>SUM(C127:C131)</f>
        <v>0</v>
      </c>
      <c r="D126" s="186">
        <f>SUM(D127:D131)</f>
        <v>0</v>
      </c>
      <c r="E126" s="186">
        <f>SUM(E127:E131)</f>
        <v>0</v>
      </c>
      <c r="F126" s="184">
        <f t="shared" si="1"/>
        <v>0</v>
      </c>
    </row>
    <row r="127" spans="1:6" ht="15.75" customHeight="1">
      <c r="A127" s="177" t="s">
        <v>554</v>
      </c>
      <c r="B127" s="177" t="s">
        <v>573</v>
      </c>
      <c r="C127" s="186">
        <v>0</v>
      </c>
      <c r="D127" s="186">
        <v>0</v>
      </c>
      <c r="E127" s="186"/>
      <c r="F127" s="184">
        <f t="shared" si="1"/>
        <v>0</v>
      </c>
    </row>
    <row r="128" spans="1:6" ht="15.75" customHeight="1">
      <c r="A128" s="177" t="s">
        <v>555</v>
      </c>
      <c r="B128" s="177" t="s">
        <v>574</v>
      </c>
      <c r="C128" s="186"/>
      <c r="D128" s="186"/>
      <c r="E128" s="186"/>
      <c r="F128" s="184">
        <f t="shared" si="1"/>
        <v>0</v>
      </c>
    </row>
    <row r="129" spans="1:9" ht="15.75" customHeight="1">
      <c r="A129" s="177" t="s">
        <v>556</v>
      </c>
      <c r="B129" s="177" t="s">
        <v>575</v>
      </c>
      <c r="C129" s="186"/>
      <c r="D129" s="186"/>
      <c r="E129" s="186"/>
      <c r="F129" s="184">
        <f t="shared" si="1"/>
        <v>0</v>
      </c>
    </row>
    <row r="130" spans="1:9" ht="15.75" customHeight="1">
      <c r="A130" s="177" t="s">
        <v>571</v>
      </c>
      <c r="B130" s="177" t="s">
        <v>576</v>
      </c>
      <c r="C130" s="186"/>
      <c r="D130" s="186">
        <v>0</v>
      </c>
      <c r="E130" s="186"/>
      <c r="F130" s="184">
        <f t="shared" si="1"/>
        <v>0</v>
      </c>
    </row>
    <row r="131" spans="1:9" ht="15.75" customHeight="1">
      <c r="A131" s="177" t="s">
        <v>572</v>
      </c>
      <c r="B131" s="177" t="s">
        <v>577</v>
      </c>
      <c r="C131" s="186"/>
      <c r="D131" s="186"/>
      <c r="E131" s="186"/>
      <c r="F131" s="184">
        <f t="shared" si="1"/>
        <v>0</v>
      </c>
    </row>
    <row r="132" spans="1:9" ht="15.75" customHeight="1">
      <c r="A132" s="177"/>
      <c r="B132" s="177"/>
      <c r="C132" s="186"/>
      <c r="D132" s="186"/>
      <c r="E132" s="186"/>
      <c r="F132" s="184">
        <f t="shared" si="1"/>
        <v>0</v>
      </c>
    </row>
    <row r="133" spans="1:9" ht="15.75" customHeight="1">
      <c r="A133" s="182" t="s">
        <v>237</v>
      </c>
      <c r="B133" s="182" t="s">
        <v>238</v>
      </c>
      <c r="C133" s="197">
        <f>SUM(C134:C137)</f>
        <v>0</v>
      </c>
      <c r="D133" s="197">
        <f>SUM(D134:D137)</f>
        <v>0</v>
      </c>
      <c r="E133" s="197">
        <f>SUM(E134:E137)</f>
        <v>0</v>
      </c>
      <c r="F133" s="184">
        <f t="shared" si="1"/>
        <v>0</v>
      </c>
    </row>
    <row r="134" spans="1:9" ht="15.75" customHeight="1">
      <c r="A134" s="177" t="s">
        <v>582</v>
      </c>
      <c r="B134" s="177" t="s">
        <v>578</v>
      </c>
      <c r="C134" s="186"/>
      <c r="D134" s="186"/>
      <c r="E134" s="186"/>
      <c r="F134" s="184">
        <f t="shared" si="1"/>
        <v>0</v>
      </c>
    </row>
    <row r="135" spans="1:9" ht="15.75" customHeight="1">
      <c r="A135" s="177" t="s">
        <v>583</v>
      </c>
      <c r="B135" s="177" t="s">
        <v>579</v>
      </c>
      <c r="C135" s="186">
        <v>0</v>
      </c>
      <c r="D135" s="186"/>
      <c r="E135" s="186"/>
      <c r="F135" s="184">
        <f t="shared" si="1"/>
        <v>0</v>
      </c>
      <c r="I135" s="478"/>
    </row>
    <row r="136" spans="1:9" ht="15.75" customHeight="1">
      <c r="A136" s="177" t="s">
        <v>584</v>
      </c>
      <c r="B136" s="177" t="s">
        <v>580</v>
      </c>
      <c r="C136" s="186">
        <v>0</v>
      </c>
      <c r="D136" s="186"/>
      <c r="E136" s="186"/>
      <c r="F136" s="184">
        <f t="shared" si="1"/>
        <v>0</v>
      </c>
      <c r="H136" s="478"/>
    </row>
    <row r="137" spans="1:9" ht="15.75" customHeight="1">
      <c r="A137" s="177" t="s">
        <v>585</v>
      </c>
      <c r="B137" s="177" t="s">
        <v>581</v>
      </c>
      <c r="C137" s="186"/>
      <c r="D137" s="186"/>
      <c r="E137" s="186"/>
      <c r="F137" s="184">
        <f t="shared" ref="F137:F200" si="2">+C137+D137+E137</f>
        <v>0</v>
      </c>
    </row>
    <row r="138" spans="1:9" ht="15.75" customHeight="1">
      <c r="A138" s="176"/>
      <c r="B138" s="179"/>
      <c r="C138" s="186"/>
      <c r="D138" s="186"/>
      <c r="E138" s="186"/>
      <c r="F138" s="184">
        <f t="shared" si="2"/>
        <v>0</v>
      </c>
    </row>
    <row r="139" spans="1:9" ht="15.75" customHeight="1">
      <c r="A139" s="176"/>
      <c r="B139" s="179"/>
      <c r="C139" s="186"/>
      <c r="D139" s="186"/>
      <c r="E139" s="186"/>
      <c r="F139" s="184">
        <f t="shared" si="2"/>
        <v>0</v>
      </c>
    </row>
    <row r="140" spans="1:9" ht="31.5" customHeight="1">
      <c r="A140" s="174" t="s">
        <v>586</v>
      </c>
      <c r="B140" s="174" t="s">
        <v>587</v>
      </c>
      <c r="C140" s="186">
        <f>SUM(C141:C147)</f>
        <v>0</v>
      </c>
      <c r="D140" s="186">
        <f>SUM(D141:D147)</f>
        <v>0</v>
      </c>
      <c r="E140" s="186">
        <f>SUM(E141:E147)</f>
        <v>0</v>
      </c>
      <c r="F140" s="184">
        <f t="shared" si="2"/>
        <v>0</v>
      </c>
    </row>
    <row r="141" spans="1:9" ht="15.75" customHeight="1">
      <c r="A141" s="177" t="s">
        <v>588</v>
      </c>
      <c r="B141" s="177" t="s">
        <v>595</v>
      </c>
      <c r="C141" s="186">
        <v>0</v>
      </c>
      <c r="D141" s="186">
        <v>0</v>
      </c>
      <c r="E141" s="186"/>
      <c r="F141" s="184">
        <f t="shared" si="2"/>
        <v>0</v>
      </c>
    </row>
    <row r="142" spans="1:9" ht="15.75" customHeight="1">
      <c r="A142" s="177" t="s">
        <v>589</v>
      </c>
      <c r="B142" s="177" t="s">
        <v>596</v>
      </c>
      <c r="C142" s="347">
        <v>0</v>
      </c>
      <c r="D142" s="186"/>
      <c r="E142" s="186"/>
      <c r="F142" s="184">
        <f t="shared" si="2"/>
        <v>0</v>
      </c>
    </row>
    <row r="143" spans="1:9" ht="15.75" customHeight="1">
      <c r="A143" s="181" t="s">
        <v>590</v>
      </c>
      <c r="B143" s="181" t="s">
        <v>597</v>
      </c>
      <c r="C143" s="265">
        <v>0</v>
      </c>
      <c r="D143" s="265"/>
      <c r="E143" s="265"/>
      <c r="F143" s="184">
        <f t="shared" si="2"/>
        <v>0</v>
      </c>
    </row>
    <row r="144" spans="1:9" ht="15.75" customHeight="1">
      <c r="A144" s="196" t="s">
        <v>591</v>
      </c>
      <c r="B144" s="196" t="s">
        <v>598</v>
      </c>
      <c r="C144" s="197">
        <v>0</v>
      </c>
      <c r="D144" s="197"/>
      <c r="E144" s="197"/>
      <c r="F144" s="184">
        <f t="shared" si="2"/>
        <v>0</v>
      </c>
    </row>
    <row r="145" spans="1:6" ht="15.75" customHeight="1">
      <c r="A145" s="177" t="s">
        <v>592</v>
      </c>
      <c r="B145" s="177" t="s">
        <v>599</v>
      </c>
      <c r="C145" s="186">
        <v>0</v>
      </c>
      <c r="D145" s="186"/>
      <c r="E145" s="186"/>
      <c r="F145" s="184">
        <f t="shared" si="2"/>
        <v>0</v>
      </c>
    </row>
    <row r="146" spans="1:6" ht="15.75" customHeight="1">
      <c r="A146" s="177" t="s">
        <v>593</v>
      </c>
      <c r="B146" s="177" t="s">
        <v>600</v>
      </c>
      <c r="C146" s="186">
        <v>0</v>
      </c>
      <c r="D146" s="186"/>
      <c r="E146" s="186"/>
      <c r="F146" s="184">
        <f t="shared" si="2"/>
        <v>0</v>
      </c>
    </row>
    <row r="147" spans="1:6" ht="15.75" customHeight="1">
      <c r="A147" s="177" t="s">
        <v>594</v>
      </c>
      <c r="B147" s="177" t="s">
        <v>601</v>
      </c>
      <c r="C147" s="186">
        <v>0</v>
      </c>
      <c r="D147" s="186"/>
      <c r="E147" s="186"/>
      <c r="F147" s="184">
        <f t="shared" si="2"/>
        <v>0</v>
      </c>
    </row>
    <row r="148" spans="1:6" ht="15.75" customHeight="1">
      <c r="A148" s="176"/>
      <c r="B148" s="179"/>
      <c r="C148" s="186">
        <v>0</v>
      </c>
      <c r="D148" s="186"/>
      <c r="E148" s="186"/>
      <c r="F148" s="184">
        <f t="shared" si="2"/>
        <v>0</v>
      </c>
    </row>
    <row r="149" spans="1:6" ht="15.75" customHeight="1">
      <c r="A149" s="174" t="s">
        <v>239</v>
      </c>
      <c r="B149" s="174" t="s">
        <v>240</v>
      </c>
      <c r="C149" s="186">
        <f>SUM(C150:C151)</f>
        <v>0</v>
      </c>
      <c r="D149" s="186">
        <f>SUM(D150:D151)</f>
        <v>0</v>
      </c>
      <c r="E149" s="186">
        <f>SUM(E150:E151)</f>
        <v>0</v>
      </c>
      <c r="F149" s="184">
        <f t="shared" si="2"/>
        <v>0</v>
      </c>
    </row>
    <row r="150" spans="1:6" ht="15.75" customHeight="1">
      <c r="A150" s="177" t="s">
        <v>602</v>
      </c>
      <c r="B150" s="177" t="s">
        <v>604</v>
      </c>
      <c r="C150" s="186"/>
      <c r="D150" s="186"/>
      <c r="E150" s="186"/>
      <c r="F150" s="184">
        <f t="shared" si="2"/>
        <v>0</v>
      </c>
    </row>
    <row r="151" spans="1:6" ht="15.75" customHeight="1">
      <c r="A151" s="177" t="s">
        <v>603</v>
      </c>
      <c r="B151" s="177" t="s">
        <v>605</v>
      </c>
      <c r="C151" s="186">
        <v>0</v>
      </c>
      <c r="D151" s="186"/>
      <c r="E151" s="186"/>
      <c r="F151" s="184">
        <f t="shared" si="2"/>
        <v>0</v>
      </c>
    </row>
    <row r="152" spans="1:6" ht="15.75" customHeight="1">
      <c r="A152" s="176"/>
      <c r="B152" s="179"/>
      <c r="C152" s="186"/>
      <c r="D152" s="186"/>
      <c r="E152" s="186"/>
      <c r="F152" s="184">
        <f t="shared" si="2"/>
        <v>0</v>
      </c>
    </row>
    <row r="153" spans="1:6" ht="15.75" customHeight="1">
      <c r="A153" s="174" t="s">
        <v>606</v>
      </c>
      <c r="B153" s="174" t="s">
        <v>607</v>
      </c>
      <c r="C153" s="186">
        <f>SUM(C154:C157)</f>
        <v>0</v>
      </c>
      <c r="D153" s="186">
        <f>SUM(D154:D157)</f>
        <v>0</v>
      </c>
      <c r="E153" s="186">
        <f>SUM(E154:E157)</f>
        <v>0</v>
      </c>
      <c r="F153" s="184">
        <f t="shared" si="2"/>
        <v>0</v>
      </c>
    </row>
    <row r="154" spans="1:6" ht="15.75" customHeight="1">
      <c r="A154" s="177" t="s">
        <v>608</v>
      </c>
      <c r="B154" s="177" t="s">
        <v>612</v>
      </c>
      <c r="C154" s="186"/>
      <c r="D154" s="186"/>
      <c r="E154" s="186"/>
      <c r="F154" s="184">
        <f t="shared" si="2"/>
        <v>0</v>
      </c>
    </row>
    <row r="155" spans="1:6" ht="15.75" customHeight="1">
      <c r="A155" s="177" t="s">
        <v>609</v>
      </c>
      <c r="B155" s="177" t="s">
        <v>613</v>
      </c>
      <c r="C155" s="186"/>
      <c r="D155" s="186"/>
      <c r="E155" s="186"/>
      <c r="F155" s="184">
        <f t="shared" si="2"/>
        <v>0</v>
      </c>
    </row>
    <row r="156" spans="1:6" ht="15.75" customHeight="1">
      <c r="A156" s="177" t="s">
        <v>610</v>
      </c>
      <c r="B156" s="177" t="s">
        <v>614</v>
      </c>
      <c r="C156" s="186"/>
      <c r="D156" s="186"/>
      <c r="E156" s="186"/>
      <c r="F156" s="184">
        <f t="shared" si="2"/>
        <v>0</v>
      </c>
    </row>
    <row r="157" spans="1:6" ht="15.75" customHeight="1">
      <c r="A157" s="177" t="s">
        <v>611</v>
      </c>
      <c r="B157" s="177" t="s">
        <v>615</v>
      </c>
      <c r="C157" s="186"/>
      <c r="D157" s="186"/>
      <c r="E157" s="186"/>
      <c r="F157" s="184">
        <f t="shared" si="2"/>
        <v>0</v>
      </c>
    </row>
    <row r="158" spans="1:6" ht="15.75" customHeight="1">
      <c r="A158" s="176"/>
      <c r="B158" s="179"/>
      <c r="C158" s="186"/>
      <c r="D158" s="186"/>
      <c r="E158" s="186"/>
      <c r="F158" s="184">
        <f t="shared" si="2"/>
        <v>0</v>
      </c>
    </row>
    <row r="159" spans="1:6" ht="15.75" customHeight="1">
      <c r="A159" s="174" t="s">
        <v>241</v>
      </c>
      <c r="B159" s="174" t="s">
        <v>242</v>
      </c>
      <c r="C159" s="186">
        <f>SUM(C160:C167)</f>
        <v>0</v>
      </c>
      <c r="D159" s="186">
        <f>SUM(D160:D167)</f>
        <v>0</v>
      </c>
      <c r="E159" s="186">
        <f>SUM(E160:E167)</f>
        <v>0</v>
      </c>
      <c r="F159" s="184">
        <f t="shared" si="2"/>
        <v>0</v>
      </c>
    </row>
    <row r="160" spans="1:6" ht="15.75" customHeight="1">
      <c r="A160" s="177" t="s">
        <v>616</v>
      </c>
      <c r="B160" s="177" t="s">
        <v>427</v>
      </c>
      <c r="C160" s="186">
        <v>0</v>
      </c>
      <c r="D160" s="186">
        <v>0</v>
      </c>
      <c r="E160" s="186"/>
      <c r="F160" s="184">
        <f t="shared" si="2"/>
        <v>0</v>
      </c>
    </row>
    <row r="161" spans="1:6" ht="15.75" customHeight="1">
      <c r="A161" s="177" t="s">
        <v>617</v>
      </c>
      <c r="B161" s="177" t="s">
        <v>428</v>
      </c>
      <c r="C161" s="186"/>
      <c r="D161" s="186">
        <v>0</v>
      </c>
      <c r="E161" s="186"/>
      <c r="F161" s="184">
        <f t="shared" si="2"/>
        <v>0</v>
      </c>
    </row>
    <row r="162" spans="1:6" ht="15.75" customHeight="1">
      <c r="A162" s="177" t="s">
        <v>618</v>
      </c>
      <c r="B162" s="177" t="s">
        <v>429</v>
      </c>
      <c r="C162" s="186">
        <v>0</v>
      </c>
      <c r="D162" s="186">
        <v>0</v>
      </c>
      <c r="E162" s="186"/>
      <c r="F162" s="184">
        <f t="shared" si="2"/>
        <v>0</v>
      </c>
    </row>
    <row r="163" spans="1:6" ht="15.75" customHeight="1">
      <c r="A163" s="177" t="s">
        <v>619</v>
      </c>
      <c r="B163" s="177" t="s">
        <v>430</v>
      </c>
      <c r="C163" s="186"/>
      <c r="D163" s="186"/>
      <c r="E163" s="186"/>
      <c r="F163" s="184">
        <f t="shared" si="2"/>
        <v>0</v>
      </c>
    </row>
    <row r="164" spans="1:6" ht="15.75" customHeight="1">
      <c r="A164" s="177" t="s">
        <v>620</v>
      </c>
      <c r="B164" s="177" t="s">
        <v>431</v>
      </c>
      <c r="C164" s="186">
        <v>0</v>
      </c>
      <c r="D164" s="186"/>
      <c r="E164" s="186"/>
      <c r="F164" s="184">
        <f t="shared" si="2"/>
        <v>0</v>
      </c>
    </row>
    <row r="165" spans="1:6" ht="15.75" customHeight="1">
      <c r="A165" s="177" t="s">
        <v>621</v>
      </c>
      <c r="B165" s="177" t="s">
        <v>432</v>
      </c>
      <c r="C165" s="186"/>
      <c r="D165" s="186"/>
      <c r="E165" s="186"/>
      <c r="F165" s="184">
        <f t="shared" si="2"/>
        <v>0</v>
      </c>
    </row>
    <row r="166" spans="1:6" ht="15.75" customHeight="1">
      <c r="A166" s="177" t="s">
        <v>622</v>
      </c>
      <c r="B166" s="177" t="s">
        <v>433</v>
      </c>
      <c r="C166" s="186">
        <v>0</v>
      </c>
      <c r="D166" s="186"/>
      <c r="E166" s="186"/>
      <c r="F166" s="184">
        <f t="shared" si="2"/>
        <v>0</v>
      </c>
    </row>
    <row r="167" spans="1:6" ht="15.75" customHeight="1">
      <c r="A167" s="177" t="s">
        <v>623</v>
      </c>
      <c r="B167" s="177" t="s">
        <v>434</v>
      </c>
      <c r="C167" s="186">
        <v>0</v>
      </c>
      <c r="D167" s="186"/>
      <c r="E167" s="186"/>
      <c r="F167" s="184">
        <f t="shared" si="2"/>
        <v>0</v>
      </c>
    </row>
    <row r="168" spans="1:6" ht="15.75" customHeight="1">
      <c r="A168" s="176"/>
      <c r="B168" s="179"/>
      <c r="C168" s="186"/>
      <c r="D168" s="186"/>
      <c r="E168" s="186"/>
      <c r="F168" s="184">
        <f t="shared" si="2"/>
        <v>0</v>
      </c>
    </row>
    <row r="169" spans="1:6" ht="15.75" customHeight="1">
      <c r="A169" s="174">
        <v>3</v>
      </c>
      <c r="B169" s="174" t="s">
        <v>183</v>
      </c>
      <c r="C169" s="186">
        <f>+C170+C176+C186+C190</f>
        <v>0</v>
      </c>
      <c r="D169" s="186">
        <f>+D170+D176+D186+D190</f>
        <v>0</v>
      </c>
      <c r="E169" s="186">
        <f>+E170+E176+E186+E190</f>
        <v>0</v>
      </c>
      <c r="F169" s="184">
        <f t="shared" si="2"/>
        <v>0</v>
      </c>
    </row>
    <row r="170" spans="1:6" ht="15.75" customHeight="1">
      <c r="A170" s="174" t="s">
        <v>243</v>
      </c>
      <c r="B170" s="174" t="s">
        <v>244</v>
      </c>
      <c r="C170" s="186">
        <f>SUM(C171:C174)</f>
        <v>0</v>
      </c>
      <c r="D170" s="186">
        <f>SUM(D171:D174)</f>
        <v>0</v>
      </c>
      <c r="E170" s="186">
        <f>SUM(E171:E174)</f>
        <v>0</v>
      </c>
      <c r="F170" s="184">
        <f t="shared" si="2"/>
        <v>0</v>
      </c>
    </row>
    <row r="171" spans="1:6" ht="15.75" customHeight="1">
      <c r="A171" s="177" t="s">
        <v>624</v>
      </c>
      <c r="B171" s="177" t="s">
        <v>628</v>
      </c>
      <c r="C171" s="186"/>
      <c r="D171" s="186"/>
      <c r="E171" s="186"/>
      <c r="F171" s="184">
        <f t="shared" si="2"/>
        <v>0</v>
      </c>
    </row>
    <row r="172" spans="1:6" ht="15.75" customHeight="1">
      <c r="A172" s="177" t="s">
        <v>625</v>
      </c>
      <c r="B172" s="177" t="s">
        <v>629</v>
      </c>
      <c r="C172" s="186"/>
      <c r="D172" s="186"/>
      <c r="E172" s="186"/>
      <c r="F172" s="184">
        <f t="shared" si="2"/>
        <v>0</v>
      </c>
    </row>
    <row r="173" spans="1:6" ht="15.75" customHeight="1">
      <c r="A173" s="177" t="s">
        <v>626</v>
      </c>
      <c r="B173" s="177" t="s">
        <v>630</v>
      </c>
      <c r="C173" s="186"/>
      <c r="D173" s="186"/>
      <c r="E173" s="186"/>
      <c r="F173" s="184">
        <f t="shared" si="2"/>
        <v>0</v>
      </c>
    </row>
    <row r="174" spans="1:6" ht="15.75" customHeight="1">
      <c r="A174" s="177" t="s">
        <v>627</v>
      </c>
      <c r="B174" s="177" t="s">
        <v>631</v>
      </c>
      <c r="C174" s="186"/>
      <c r="D174" s="186"/>
      <c r="E174" s="186"/>
      <c r="F174" s="184">
        <f t="shared" si="2"/>
        <v>0</v>
      </c>
    </row>
    <row r="175" spans="1:6" ht="15.75" customHeight="1">
      <c r="A175" s="177"/>
      <c r="B175" s="177"/>
      <c r="C175" s="186"/>
      <c r="D175" s="186"/>
      <c r="E175" s="186"/>
      <c r="F175" s="184">
        <f t="shared" si="2"/>
        <v>0</v>
      </c>
    </row>
    <row r="176" spans="1:6" ht="15.75" customHeight="1">
      <c r="A176" s="174" t="s">
        <v>245</v>
      </c>
      <c r="B176" s="174" t="s">
        <v>246</v>
      </c>
      <c r="C176" s="186">
        <f>SUM(C177:C184)</f>
        <v>0</v>
      </c>
      <c r="D176" s="186">
        <f>SUM(D177:D184)</f>
        <v>0</v>
      </c>
      <c r="E176" s="186">
        <f>SUM(E177:E184)</f>
        <v>0</v>
      </c>
      <c r="F176" s="184">
        <f t="shared" si="2"/>
        <v>0</v>
      </c>
    </row>
    <row r="177" spans="1:6" ht="15.75" customHeight="1">
      <c r="A177" s="177" t="s">
        <v>632</v>
      </c>
      <c r="B177" s="177" t="s">
        <v>640</v>
      </c>
      <c r="C177" s="186"/>
      <c r="D177" s="186"/>
      <c r="E177" s="186"/>
      <c r="F177" s="184">
        <f t="shared" si="2"/>
        <v>0</v>
      </c>
    </row>
    <row r="178" spans="1:6" ht="15.75" customHeight="1">
      <c r="A178" s="177" t="s">
        <v>633</v>
      </c>
      <c r="B178" s="177" t="s">
        <v>641</v>
      </c>
      <c r="C178" s="186"/>
      <c r="D178" s="186"/>
      <c r="E178" s="186"/>
      <c r="F178" s="184">
        <f t="shared" si="2"/>
        <v>0</v>
      </c>
    </row>
    <row r="179" spans="1:6" ht="30" customHeight="1">
      <c r="A179" s="177" t="s">
        <v>634</v>
      </c>
      <c r="B179" s="207" t="s">
        <v>642</v>
      </c>
      <c r="C179" s="186"/>
      <c r="D179" s="186"/>
      <c r="E179" s="186"/>
      <c r="F179" s="184">
        <f t="shared" si="2"/>
        <v>0</v>
      </c>
    </row>
    <row r="180" spans="1:6" ht="15.75" customHeight="1">
      <c r="A180" s="177" t="s">
        <v>635</v>
      </c>
      <c r="B180" s="177" t="s">
        <v>643</v>
      </c>
      <c r="C180" s="186"/>
      <c r="D180" s="186"/>
      <c r="E180" s="186"/>
      <c r="F180" s="184">
        <f t="shared" si="2"/>
        <v>0</v>
      </c>
    </row>
    <row r="181" spans="1:6" ht="15.75" customHeight="1">
      <c r="A181" s="177" t="s">
        <v>636</v>
      </c>
      <c r="B181" s="177" t="s">
        <v>645</v>
      </c>
      <c r="C181" s="186"/>
      <c r="D181" s="186"/>
      <c r="E181" s="186">
        <v>0</v>
      </c>
      <c r="F181" s="184">
        <f t="shared" si="2"/>
        <v>0</v>
      </c>
    </row>
    <row r="182" spans="1:6" ht="15.75" customHeight="1">
      <c r="A182" s="177" t="s">
        <v>637</v>
      </c>
      <c r="B182" s="177" t="s">
        <v>644</v>
      </c>
      <c r="C182" s="186">
        <v>0</v>
      </c>
      <c r="D182" s="186"/>
      <c r="E182" s="186"/>
      <c r="F182" s="184">
        <f t="shared" si="2"/>
        <v>0</v>
      </c>
    </row>
    <row r="183" spans="1:6" ht="15.75" customHeight="1">
      <c r="A183" s="177" t="s">
        <v>638</v>
      </c>
      <c r="B183" s="177" t="s">
        <v>646</v>
      </c>
      <c r="C183" s="186"/>
      <c r="D183" s="186"/>
      <c r="E183" s="186"/>
      <c r="F183" s="184">
        <f t="shared" si="2"/>
        <v>0</v>
      </c>
    </row>
    <row r="184" spans="1:6" ht="15.75" customHeight="1">
      <c r="A184" s="177" t="s">
        <v>639</v>
      </c>
      <c r="B184" s="177" t="s">
        <v>649</v>
      </c>
      <c r="C184" s="186"/>
      <c r="D184" s="186"/>
      <c r="E184" s="186"/>
      <c r="F184" s="184">
        <f t="shared" si="2"/>
        <v>0</v>
      </c>
    </row>
    <row r="185" spans="1:6" ht="15.75" customHeight="1">
      <c r="A185" s="177"/>
      <c r="B185" s="179"/>
      <c r="C185" s="186"/>
      <c r="D185" s="186"/>
      <c r="E185" s="186"/>
      <c r="F185" s="184">
        <f t="shared" si="2"/>
        <v>0</v>
      </c>
    </row>
    <row r="186" spans="1:6" ht="15.75" customHeight="1">
      <c r="A186" s="174" t="s">
        <v>650</v>
      </c>
      <c r="B186" s="174" t="s">
        <v>651</v>
      </c>
      <c r="C186" s="186">
        <f>SUM(C187:C188)</f>
        <v>0</v>
      </c>
      <c r="D186" s="186">
        <f>SUM(D187:D188)</f>
        <v>0</v>
      </c>
      <c r="E186" s="186">
        <f>SUM(E187:E188)</f>
        <v>0</v>
      </c>
      <c r="F186" s="184">
        <f t="shared" si="2"/>
        <v>0</v>
      </c>
    </row>
    <row r="187" spans="1:6" ht="15.75" customHeight="1">
      <c r="A187" s="177" t="s">
        <v>654</v>
      </c>
      <c r="B187" s="177" t="s">
        <v>652</v>
      </c>
      <c r="C187" s="186"/>
      <c r="D187" s="186"/>
      <c r="E187" s="186"/>
      <c r="F187" s="184">
        <f t="shared" si="2"/>
        <v>0</v>
      </c>
    </row>
    <row r="188" spans="1:6" ht="15.75" customHeight="1">
      <c r="A188" s="177" t="s">
        <v>655</v>
      </c>
      <c r="B188" s="177" t="s">
        <v>653</v>
      </c>
      <c r="C188" s="186"/>
      <c r="D188" s="186"/>
      <c r="E188" s="186"/>
      <c r="F188" s="184">
        <f t="shared" si="2"/>
        <v>0</v>
      </c>
    </row>
    <row r="189" spans="1:6" ht="15.75" customHeight="1">
      <c r="A189" s="289"/>
      <c r="B189" s="287"/>
      <c r="C189" s="288"/>
      <c r="D189" s="288"/>
      <c r="E189" s="288"/>
      <c r="F189" s="184">
        <f t="shared" si="2"/>
        <v>0</v>
      </c>
    </row>
    <row r="190" spans="1:6" ht="15.75" customHeight="1">
      <c r="A190" s="182" t="s">
        <v>247</v>
      </c>
      <c r="B190" s="182" t="s">
        <v>248</v>
      </c>
      <c r="C190" s="197">
        <f>SUM(C191:C195)</f>
        <v>0</v>
      </c>
      <c r="D190" s="197">
        <f>SUM(D191:D195)</f>
        <v>0</v>
      </c>
      <c r="E190" s="197">
        <f>SUM(E191:E195)</f>
        <v>0</v>
      </c>
      <c r="F190" s="184">
        <f t="shared" si="2"/>
        <v>0</v>
      </c>
    </row>
    <row r="191" spans="1:6" ht="15.75" customHeight="1">
      <c r="A191" s="177" t="s">
        <v>656</v>
      </c>
      <c r="B191" s="177" t="s">
        <v>662</v>
      </c>
      <c r="C191" s="186"/>
      <c r="D191" s="186"/>
      <c r="E191" s="186"/>
      <c r="F191" s="184">
        <f t="shared" si="2"/>
        <v>0</v>
      </c>
    </row>
    <row r="192" spans="1:6" ht="15.75" customHeight="1">
      <c r="A192" s="177" t="s">
        <v>657</v>
      </c>
      <c r="B192" s="177" t="s">
        <v>663</v>
      </c>
      <c r="C192" s="186"/>
      <c r="D192" s="186"/>
      <c r="E192" s="186"/>
      <c r="F192" s="184">
        <f t="shared" si="2"/>
        <v>0</v>
      </c>
    </row>
    <row r="193" spans="1:6" ht="15.75" customHeight="1">
      <c r="A193" s="177" t="s">
        <v>659</v>
      </c>
      <c r="B193" s="177" t="s">
        <v>664</v>
      </c>
      <c r="C193" s="186"/>
      <c r="D193" s="186"/>
      <c r="E193" s="186"/>
      <c r="F193" s="184">
        <f t="shared" si="2"/>
        <v>0</v>
      </c>
    </row>
    <row r="194" spans="1:6" ht="15.75" customHeight="1">
      <c r="A194" s="177" t="s">
        <v>660</v>
      </c>
      <c r="B194" s="177" t="s">
        <v>665</v>
      </c>
      <c r="C194" s="186"/>
      <c r="D194" s="186"/>
      <c r="E194" s="186"/>
      <c r="F194" s="184">
        <f t="shared" si="2"/>
        <v>0</v>
      </c>
    </row>
    <row r="195" spans="1:6" ht="15.75" customHeight="1">
      <c r="A195" s="177" t="s">
        <v>661</v>
      </c>
      <c r="B195" s="177" t="s">
        <v>676</v>
      </c>
      <c r="C195" s="186"/>
      <c r="D195" s="186"/>
      <c r="E195" s="186"/>
      <c r="F195" s="184">
        <f t="shared" si="2"/>
        <v>0</v>
      </c>
    </row>
    <row r="196" spans="1:6" ht="15.75" customHeight="1">
      <c r="A196" s="176"/>
      <c r="B196" s="179"/>
      <c r="C196" s="186"/>
      <c r="D196" s="186"/>
      <c r="E196" s="186"/>
      <c r="F196" s="184">
        <f t="shared" si="2"/>
        <v>0</v>
      </c>
    </row>
    <row r="197" spans="1:6" ht="15.75" customHeight="1">
      <c r="A197" s="174">
        <v>4</v>
      </c>
      <c r="B197" s="174" t="s">
        <v>184</v>
      </c>
      <c r="C197" s="186">
        <f>+C198+C208+C218</f>
        <v>0</v>
      </c>
      <c r="D197" s="186">
        <f>+D198+D208+D218</f>
        <v>0</v>
      </c>
      <c r="E197" s="186">
        <f>+E198+E208+E218</f>
        <v>0</v>
      </c>
      <c r="F197" s="184">
        <f t="shared" si="2"/>
        <v>0</v>
      </c>
    </row>
    <row r="198" spans="1:6" ht="15.75" customHeight="1">
      <c r="A198" s="182" t="s">
        <v>249</v>
      </c>
      <c r="B198" s="182" t="s">
        <v>250</v>
      </c>
      <c r="C198" s="197">
        <f>SUM(C199:C206)</f>
        <v>0</v>
      </c>
      <c r="D198" s="197">
        <f>SUM(D199:D206)</f>
        <v>0</v>
      </c>
      <c r="E198" s="197">
        <f>SUM(E199:E206)</f>
        <v>0</v>
      </c>
      <c r="F198" s="184">
        <f t="shared" si="2"/>
        <v>0</v>
      </c>
    </row>
    <row r="199" spans="1:6" ht="15.75" customHeight="1">
      <c r="A199" s="177" t="s">
        <v>677</v>
      </c>
      <c r="B199" s="177" t="s">
        <v>685</v>
      </c>
      <c r="C199" s="186"/>
      <c r="D199" s="186"/>
      <c r="E199" s="186"/>
      <c r="F199" s="184">
        <f t="shared" si="2"/>
        <v>0</v>
      </c>
    </row>
    <row r="200" spans="1:6" ht="15.75" customHeight="1">
      <c r="A200" s="177" t="s">
        <v>678</v>
      </c>
      <c r="B200" s="177" t="s">
        <v>686</v>
      </c>
      <c r="C200" s="186"/>
      <c r="D200" s="186"/>
      <c r="E200" s="186"/>
      <c r="F200" s="184">
        <f t="shared" si="2"/>
        <v>0</v>
      </c>
    </row>
    <row r="201" spans="1:6" ht="15.75" customHeight="1">
      <c r="A201" s="177" t="s">
        <v>679</v>
      </c>
      <c r="B201" s="177" t="s">
        <v>687</v>
      </c>
      <c r="C201" s="186"/>
      <c r="D201" s="186"/>
      <c r="E201" s="186"/>
      <c r="F201" s="184">
        <f t="shared" ref="F201:F264" si="3">+C201+D201+E201</f>
        <v>0</v>
      </c>
    </row>
    <row r="202" spans="1:6" ht="15.75" customHeight="1">
      <c r="A202" s="177" t="s">
        <v>680</v>
      </c>
      <c r="B202" s="177" t="s">
        <v>688</v>
      </c>
      <c r="C202" s="186"/>
      <c r="D202" s="186"/>
      <c r="E202" s="186"/>
      <c r="F202" s="184">
        <f t="shared" si="3"/>
        <v>0</v>
      </c>
    </row>
    <row r="203" spans="1:6" ht="15.75" customHeight="1">
      <c r="A203" s="177" t="s">
        <v>681</v>
      </c>
      <c r="B203" s="177" t="s">
        <v>689</v>
      </c>
      <c r="C203" s="186"/>
      <c r="D203" s="186"/>
      <c r="E203" s="186"/>
      <c r="F203" s="184">
        <f t="shared" si="3"/>
        <v>0</v>
      </c>
    </row>
    <row r="204" spans="1:6" ht="15.75" customHeight="1">
      <c r="A204" s="177" t="s">
        <v>682</v>
      </c>
      <c r="B204" s="177" t="s">
        <v>690</v>
      </c>
      <c r="C204" s="186"/>
      <c r="D204" s="186"/>
      <c r="E204" s="186"/>
      <c r="F204" s="184">
        <f t="shared" si="3"/>
        <v>0</v>
      </c>
    </row>
    <row r="205" spans="1:6" ht="15.75" customHeight="1">
      <c r="A205" s="177" t="s">
        <v>683</v>
      </c>
      <c r="B205" s="177" t="s">
        <v>691</v>
      </c>
      <c r="C205" s="186"/>
      <c r="D205" s="186"/>
      <c r="E205" s="186"/>
      <c r="F205" s="184">
        <f t="shared" si="3"/>
        <v>0</v>
      </c>
    </row>
    <row r="206" spans="1:6" ht="15.75" customHeight="1">
      <c r="A206" s="177" t="s">
        <v>684</v>
      </c>
      <c r="B206" s="177" t="s">
        <v>692</v>
      </c>
      <c r="C206" s="186"/>
      <c r="D206" s="186"/>
      <c r="E206" s="186"/>
      <c r="F206" s="184">
        <f t="shared" si="3"/>
        <v>0</v>
      </c>
    </row>
    <row r="207" spans="1:6" ht="15.75" customHeight="1">
      <c r="A207" s="176"/>
      <c r="B207" s="179"/>
      <c r="C207" s="186"/>
      <c r="D207" s="186"/>
      <c r="E207" s="186"/>
      <c r="F207" s="184">
        <f t="shared" si="3"/>
        <v>0</v>
      </c>
    </row>
    <row r="208" spans="1:6" ht="15.75" customHeight="1">
      <c r="A208" s="174" t="s">
        <v>251</v>
      </c>
      <c r="B208" s="174" t="s">
        <v>252</v>
      </c>
      <c r="C208" s="186">
        <f>SUM(C209:C216)</f>
        <v>0</v>
      </c>
      <c r="D208" s="186">
        <f>SUM(D209:D216)</f>
        <v>0</v>
      </c>
      <c r="E208" s="186">
        <f>SUM(E209:E216)</f>
        <v>0</v>
      </c>
      <c r="F208" s="184">
        <f t="shared" si="3"/>
        <v>0</v>
      </c>
    </row>
    <row r="209" spans="1:6" ht="15.75" customHeight="1">
      <c r="A209" s="177" t="s">
        <v>693</v>
      </c>
      <c r="B209" s="177" t="s">
        <v>701</v>
      </c>
      <c r="C209" s="186"/>
      <c r="D209" s="186"/>
      <c r="E209" s="186"/>
      <c r="F209" s="184">
        <f t="shared" si="3"/>
        <v>0</v>
      </c>
    </row>
    <row r="210" spans="1:6" ht="15.75" customHeight="1">
      <c r="A210" s="177" t="s">
        <v>694</v>
      </c>
      <c r="B210" s="177" t="s">
        <v>702</v>
      </c>
      <c r="C210" s="186"/>
      <c r="D210" s="186"/>
      <c r="E210" s="186"/>
      <c r="F210" s="184">
        <f t="shared" si="3"/>
        <v>0</v>
      </c>
    </row>
    <row r="211" spans="1:6" ht="27.75" customHeight="1">
      <c r="A211" s="177" t="s">
        <v>695</v>
      </c>
      <c r="B211" s="207" t="s">
        <v>703</v>
      </c>
      <c r="C211" s="186"/>
      <c r="D211" s="186"/>
      <c r="E211" s="186"/>
      <c r="F211" s="184">
        <f t="shared" si="3"/>
        <v>0</v>
      </c>
    </row>
    <row r="212" spans="1:6" ht="15.75" customHeight="1">
      <c r="A212" s="177" t="s">
        <v>696</v>
      </c>
      <c r="B212" s="177" t="s">
        <v>704</v>
      </c>
      <c r="C212" s="186"/>
      <c r="D212" s="186"/>
      <c r="E212" s="186"/>
      <c r="F212" s="184">
        <f t="shared" si="3"/>
        <v>0</v>
      </c>
    </row>
    <row r="213" spans="1:6" ht="15.75" customHeight="1">
      <c r="A213" s="177" t="s">
        <v>697</v>
      </c>
      <c r="B213" s="177" t="s">
        <v>705</v>
      </c>
      <c r="C213" s="186"/>
      <c r="D213" s="186"/>
      <c r="E213" s="186"/>
      <c r="F213" s="184">
        <f t="shared" si="3"/>
        <v>0</v>
      </c>
    </row>
    <row r="214" spans="1:6" ht="15.75" customHeight="1">
      <c r="A214" s="177" t="s">
        <v>698</v>
      </c>
      <c r="B214" s="177" t="s">
        <v>706</v>
      </c>
      <c r="C214" s="186"/>
      <c r="D214" s="186"/>
      <c r="E214" s="186"/>
      <c r="F214" s="184">
        <f t="shared" si="3"/>
        <v>0</v>
      </c>
    </row>
    <row r="215" spans="1:6" ht="15.75" customHeight="1">
      <c r="A215" s="177" t="s">
        <v>699</v>
      </c>
      <c r="B215" s="177" t="s">
        <v>707</v>
      </c>
      <c r="C215" s="186"/>
      <c r="D215" s="186"/>
      <c r="E215" s="186"/>
      <c r="F215" s="184">
        <f t="shared" si="3"/>
        <v>0</v>
      </c>
    </row>
    <row r="216" spans="1:6" ht="15.75" customHeight="1">
      <c r="A216" s="177" t="s">
        <v>700</v>
      </c>
      <c r="B216" s="177" t="s">
        <v>708</v>
      </c>
      <c r="C216" s="186"/>
      <c r="D216" s="186"/>
      <c r="E216" s="186"/>
      <c r="F216" s="184">
        <f t="shared" si="3"/>
        <v>0</v>
      </c>
    </row>
    <row r="217" spans="1:6" ht="15.75" customHeight="1">
      <c r="A217" s="176"/>
      <c r="B217" s="179"/>
      <c r="C217" s="186"/>
      <c r="D217" s="186"/>
      <c r="E217" s="186"/>
      <c r="F217" s="184">
        <f t="shared" si="3"/>
        <v>0</v>
      </c>
    </row>
    <row r="218" spans="1:6" ht="15.75" customHeight="1">
      <c r="A218" s="174" t="s">
        <v>253</v>
      </c>
      <c r="B218" s="174" t="s">
        <v>254</v>
      </c>
      <c r="C218" s="186">
        <f>SUM(C219:C220)</f>
        <v>0</v>
      </c>
      <c r="D218" s="186">
        <f>SUM(D219:D220)</f>
        <v>0</v>
      </c>
      <c r="E218" s="186">
        <f>SUM(E219:E220)</f>
        <v>0</v>
      </c>
      <c r="F218" s="184">
        <f t="shared" si="3"/>
        <v>0</v>
      </c>
    </row>
    <row r="219" spans="1:6" ht="15.75" customHeight="1">
      <c r="A219" s="177" t="s">
        <v>709</v>
      </c>
      <c r="B219" s="177" t="s">
        <v>711</v>
      </c>
      <c r="C219" s="186"/>
      <c r="D219" s="186"/>
      <c r="E219" s="186"/>
      <c r="F219" s="184">
        <f t="shared" si="3"/>
        <v>0</v>
      </c>
    </row>
    <row r="220" spans="1:6" ht="15.75" customHeight="1">
      <c r="A220" s="177" t="s">
        <v>710</v>
      </c>
      <c r="B220" s="177" t="s">
        <v>712</v>
      </c>
      <c r="C220" s="186"/>
      <c r="D220" s="186"/>
      <c r="E220" s="186"/>
      <c r="F220" s="184">
        <f t="shared" si="3"/>
        <v>0</v>
      </c>
    </row>
    <row r="221" spans="1:6" ht="15.75" customHeight="1">
      <c r="A221" s="176"/>
      <c r="B221" s="179"/>
      <c r="C221" s="186"/>
      <c r="D221" s="186"/>
      <c r="E221" s="186"/>
      <c r="F221" s="184">
        <f t="shared" si="3"/>
        <v>0</v>
      </c>
    </row>
    <row r="222" spans="1:6" ht="15.75" customHeight="1">
      <c r="A222" s="174">
        <v>5</v>
      </c>
      <c r="B222" s="174" t="s">
        <v>713</v>
      </c>
      <c r="C222" s="186">
        <f>+C223+C233+C243+C248</f>
        <v>0</v>
      </c>
      <c r="D222" s="186">
        <f>+D223+D233+D243+D248</f>
        <v>0</v>
      </c>
      <c r="E222" s="186">
        <f>+E223+E233+E243+E248</f>
        <v>0</v>
      </c>
      <c r="F222" s="184">
        <f t="shared" si="3"/>
        <v>0</v>
      </c>
    </row>
    <row r="223" spans="1:6" ht="15.75" customHeight="1">
      <c r="A223" s="174" t="s">
        <v>255</v>
      </c>
      <c r="B223" s="174" t="s">
        <v>256</v>
      </c>
      <c r="C223" s="186">
        <f>SUM(C224:C231)</f>
        <v>0</v>
      </c>
      <c r="D223" s="186">
        <v>0</v>
      </c>
      <c r="E223" s="186">
        <f>SUM(E224:E231)</f>
        <v>0</v>
      </c>
      <c r="F223" s="184">
        <f t="shared" si="3"/>
        <v>0</v>
      </c>
    </row>
    <row r="224" spans="1:6" ht="15.75" customHeight="1">
      <c r="A224" s="177" t="s">
        <v>714</v>
      </c>
      <c r="B224" s="177" t="s">
        <v>722</v>
      </c>
      <c r="C224" s="186"/>
      <c r="D224" s="186"/>
      <c r="E224" s="186"/>
      <c r="F224" s="184">
        <f t="shared" si="3"/>
        <v>0</v>
      </c>
    </row>
    <row r="225" spans="1:6" ht="15.75" customHeight="1">
      <c r="A225" s="177" t="s">
        <v>715</v>
      </c>
      <c r="B225" s="177" t="s">
        <v>723</v>
      </c>
      <c r="C225" s="186">
        <v>0</v>
      </c>
      <c r="D225" s="186"/>
      <c r="E225" s="186"/>
      <c r="F225" s="184">
        <f t="shared" si="3"/>
        <v>0</v>
      </c>
    </row>
    <row r="226" spans="1:6" ht="15.75" customHeight="1">
      <c r="A226" s="177" t="s">
        <v>716</v>
      </c>
      <c r="B226" s="177" t="s">
        <v>724</v>
      </c>
      <c r="C226" s="186"/>
      <c r="D226" s="186"/>
      <c r="E226" s="186"/>
      <c r="F226" s="184">
        <f t="shared" si="3"/>
        <v>0</v>
      </c>
    </row>
    <row r="227" spans="1:6" ht="15.75" customHeight="1">
      <c r="A227" s="177" t="s">
        <v>717</v>
      </c>
      <c r="B227" s="177" t="s">
        <v>725</v>
      </c>
      <c r="C227" s="186">
        <v>0</v>
      </c>
      <c r="D227" s="186">
        <v>0</v>
      </c>
      <c r="E227" s="186"/>
      <c r="F227" s="184">
        <f t="shared" si="3"/>
        <v>0</v>
      </c>
    </row>
    <row r="228" spans="1:6" ht="15.75" customHeight="1">
      <c r="A228" s="177" t="s">
        <v>718</v>
      </c>
      <c r="B228" s="177" t="s">
        <v>726</v>
      </c>
      <c r="C228" s="186">
        <v>0</v>
      </c>
      <c r="D228" s="186"/>
      <c r="E228" s="186"/>
      <c r="F228" s="184">
        <f t="shared" si="3"/>
        <v>0</v>
      </c>
    </row>
    <row r="229" spans="1:6" ht="15.75" customHeight="1">
      <c r="A229" s="177" t="s">
        <v>719</v>
      </c>
      <c r="B229" s="177" t="s">
        <v>727</v>
      </c>
      <c r="C229" s="186"/>
      <c r="D229" s="186"/>
      <c r="E229" s="186"/>
      <c r="F229" s="184">
        <f t="shared" si="3"/>
        <v>0</v>
      </c>
    </row>
    <row r="230" spans="1:6" ht="15.75" customHeight="1">
      <c r="A230" s="177" t="s">
        <v>720</v>
      </c>
      <c r="B230" s="177" t="s">
        <v>728</v>
      </c>
      <c r="C230" s="186">
        <v>0</v>
      </c>
      <c r="D230" s="186"/>
      <c r="E230" s="186"/>
      <c r="F230" s="184">
        <f t="shared" si="3"/>
        <v>0</v>
      </c>
    </row>
    <row r="231" spans="1:6" ht="15.75" customHeight="1">
      <c r="A231" s="177" t="s">
        <v>721</v>
      </c>
      <c r="B231" s="177" t="s">
        <v>729</v>
      </c>
      <c r="C231" s="186"/>
      <c r="D231" s="186"/>
      <c r="E231" s="186"/>
      <c r="F231" s="184">
        <f t="shared" si="3"/>
        <v>0</v>
      </c>
    </row>
    <row r="232" spans="1:6" ht="15.75" customHeight="1">
      <c r="A232" s="175"/>
      <c r="B232" s="179"/>
      <c r="C232" s="186"/>
      <c r="D232" s="186"/>
      <c r="E232" s="186"/>
      <c r="F232" s="184">
        <f t="shared" si="3"/>
        <v>0</v>
      </c>
    </row>
    <row r="233" spans="1:6" ht="15.75" customHeight="1">
      <c r="A233" s="174" t="s">
        <v>257</v>
      </c>
      <c r="B233" s="174" t="s">
        <v>258</v>
      </c>
      <c r="C233" s="186">
        <f>SUM(C234:C241)</f>
        <v>0</v>
      </c>
      <c r="D233" s="186">
        <f>SUM(D234:D241)</f>
        <v>0</v>
      </c>
      <c r="E233" s="186">
        <f>SUM(E234:E241)</f>
        <v>0</v>
      </c>
      <c r="F233" s="184">
        <f t="shared" si="3"/>
        <v>0</v>
      </c>
    </row>
    <row r="234" spans="1:6" ht="15.75" customHeight="1">
      <c r="A234" s="177" t="s">
        <v>730</v>
      </c>
      <c r="B234" s="177" t="s">
        <v>738</v>
      </c>
      <c r="C234" s="186">
        <v>0</v>
      </c>
      <c r="D234" s="186"/>
      <c r="E234" s="186"/>
      <c r="F234" s="184">
        <f t="shared" si="3"/>
        <v>0</v>
      </c>
    </row>
    <row r="235" spans="1:6" ht="15.75" customHeight="1">
      <c r="A235" s="177" t="s">
        <v>731</v>
      </c>
      <c r="B235" s="177" t="s">
        <v>739</v>
      </c>
      <c r="C235" s="186"/>
      <c r="D235" s="186"/>
      <c r="E235" s="186"/>
      <c r="F235" s="184">
        <f t="shared" si="3"/>
        <v>0</v>
      </c>
    </row>
    <row r="236" spans="1:6" ht="15.75" customHeight="1">
      <c r="A236" s="177" t="s">
        <v>732</v>
      </c>
      <c r="B236" s="177" t="s">
        <v>740</v>
      </c>
      <c r="C236" s="186"/>
      <c r="D236" s="186"/>
      <c r="E236" s="186"/>
      <c r="F236" s="184">
        <f t="shared" si="3"/>
        <v>0</v>
      </c>
    </row>
    <row r="237" spans="1:6" ht="15.75" customHeight="1">
      <c r="A237" s="177" t="s">
        <v>733</v>
      </c>
      <c r="B237" s="177" t="s">
        <v>741</v>
      </c>
      <c r="C237" s="186"/>
      <c r="D237" s="186"/>
      <c r="E237" s="186"/>
      <c r="F237" s="184">
        <f t="shared" si="3"/>
        <v>0</v>
      </c>
    </row>
    <row r="238" spans="1:6" ht="15.75" customHeight="1">
      <c r="A238" s="177" t="s">
        <v>734</v>
      </c>
      <c r="B238" s="177" t="s">
        <v>742</v>
      </c>
      <c r="C238" s="186"/>
      <c r="D238" s="186"/>
      <c r="E238" s="186"/>
      <c r="F238" s="184">
        <f t="shared" si="3"/>
        <v>0</v>
      </c>
    </row>
    <row r="239" spans="1:6" ht="15.75" customHeight="1">
      <c r="A239" s="196" t="s">
        <v>735</v>
      </c>
      <c r="B239" s="196" t="s">
        <v>743</v>
      </c>
      <c r="C239" s="197"/>
      <c r="D239" s="197"/>
      <c r="E239" s="197"/>
      <c r="F239" s="184">
        <f t="shared" si="3"/>
        <v>0</v>
      </c>
    </row>
    <row r="240" spans="1:6" ht="15.75" customHeight="1">
      <c r="A240" s="177" t="s">
        <v>736</v>
      </c>
      <c r="B240" s="177" t="s">
        <v>744</v>
      </c>
      <c r="C240" s="186"/>
      <c r="D240" s="186"/>
      <c r="E240" s="186"/>
      <c r="F240" s="184">
        <f t="shared" si="3"/>
        <v>0</v>
      </c>
    </row>
    <row r="241" spans="1:7" ht="15.75" customHeight="1">
      <c r="A241" s="177" t="s">
        <v>737</v>
      </c>
      <c r="B241" s="177" t="s">
        <v>745</v>
      </c>
      <c r="C241" s="186"/>
      <c r="D241" s="186"/>
      <c r="E241" s="186"/>
      <c r="F241" s="184">
        <f t="shared" si="3"/>
        <v>0</v>
      </c>
    </row>
    <row r="242" spans="1:7" ht="15.75" customHeight="1">
      <c r="A242" s="176"/>
      <c r="B242" s="179"/>
      <c r="C242" s="186"/>
      <c r="D242" s="186"/>
      <c r="E242" s="186"/>
      <c r="F242" s="184">
        <f t="shared" si="3"/>
        <v>0</v>
      </c>
    </row>
    <row r="243" spans="1:7" ht="15.75" customHeight="1">
      <c r="A243" s="174" t="s">
        <v>259</v>
      </c>
      <c r="B243" s="174" t="s">
        <v>260</v>
      </c>
      <c r="C243" s="186">
        <f>SUM(C244:C246)</f>
        <v>0</v>
      </c>
      <c r="D243" s="186">
        <f>SUM(D244:D246)</f>
        <v>0</v>
      </c>
      <c r="E243" s="186">
        <f>SUM(E244:E246)</f>
        <v>0</v>
      </c>
      <c r="F243" s="184">
        <f t="shared" si="3"/>
        <v>0</v>
      </c>
    </row>
    <row r="244" spans="1:7" ht="15.75" customHeight="1">
      <c r="A244" s="177" t="s">
        <v>746</v>
      </c>
      <c r="B244" s="177" t="s">
        <v>749</v>
      </c>
      <c r="C244" s="186">
        <v>0</v>
      </c>
      <c r="D244" s="186">
        <v>0</v>
      </c>
      <c r="E244" s="186"/>
      <c r="F244" s="184">
        <f t="shared" si="3"/>
        <v>0</v>
      </c>
    </row>
    <row r="245" spans="1:7" ht="15.75" customHeight="1">
      <c r="A245" s="177" t="s">
        <v>747</v>
      </c>
      <c r="B245" s="177" t="s">
        <v>750</v>
      </c>
      <c r="C245" s="186"/>
      <c r="D245" s="186"/>
      <c r="E245" s="186"/>
      <c r="F245" s="184">
        <f t="shared" si="3"/>
        <v>0</v>
      </c>
    </row>
    <row r="246" spans="1:7" ht="15.75" customHeight="1">
      <c r="A246" s="177" t="s">
        <v>748</v>
      </c>
      <c r="B246" s="177" t="s">
        <v>751</v>
      </c>
      <c r="C246" s="186"/>
      <c r="D246" s="186"/>
      <c r="E246" s="186"/>
      <c r="F246" s="184">
        <f t="shared" si="3"/>
        <v>0</v>
      </c>
    </row>
    <row r="247" spans="1:7" ht="15.75" customHeight="1">
      <c r="A247" s="176"/>
      <c r="B247" s="179"/>
      <c r="C247" s="186"/>
      <c r="D247" s="186"/>
      <c r="E247" s="186"/>
      <c r="F247" s="184">
        <f t="shared" si="3"/>
        <v>0</v>
      </c>
    </row>
    <row r="248" spans="1:7" ht="15.75" customHeight="1">
      <c r="A248" s="174" t="s">
        <v>261</v>
      </c>
      <c r="B248" s="174" t="s">
        <v>262</v>
      </c>
      <c r="C248" s="186">
        <f>SUM(C249:C252)</f>
        <v>0</v>
      </c>
      <c r="D248" s="186">
        <f>SUM(D249:D252)</f>
        <v>0</v>
      </c>
      <c r="E248" s="186">
        <f>SUM(E249:E252)</f>
        <v>0</v>
      </c>
      <c r="F248" s="184">
        <f t="shared" si="3"/>
        <v>0</v>
      </c>
    </row>
    <row r="249" spans="1:7" ht="15.75" customHeight="1">
      <c r="A249" s="177" t="s">
        <v>752</v>
      </c>
      <c r="B249" s="177" t="s">
        <v>756</v>
      </c>
      <c r="C249" s="186"/>
      <c r="D249" s="186"/>
      <c r="E249" s="186"/>
      <c r="F249" s="184">
        <f t="shared" si="3"/>
        <v>0</v>
      </c>
    </row>
    <row r="250" spans="1:7" ht="15.75" customHeight="1">
      <c r="A250" s="177" t="s">
        <v>753</v>
      </c>
      <c r="B250" s="177" t="s">
        <v>757</v>
      </c>
      <c r="C250" s="186"/>
      <c r="D250" s="186"/>
      <c r="E250" s="186"/>
      <c r="F250" s="184">
        <f t="shared" si="3"/>
        <v>0</v>
      </c>
    </row>
    <row r="251" spans="1:7" ht="15.75" customHeight="1">
      <c r="A251" s="177" t="s">
        <v>754</v>
      </c>
      <c r="B251" s="177" t="s">
        <v>758</v>
      </c>
      <c r="C251" s="186"/>
      <c r="D251" s="186"/>
      <c r="E251" s="186"/>
      <c r="F251" s="184">
        <f t="shared" si="3"/>
        <v>0</v>
      </c>
    </row>
    <row r="252" spans="1:7" ht="15.75" customHeight="1">
      <c r="A252" s="177" t="s">
        <v>755</v>
      </c>
      <c r="B252" s="177" t="s">
        <v>759</v>
      </c>
      <c r="C252" s="186"/>
      <c r="D252" s="186"/>
      <c r="E252" s="186"/>
      <c r="F252" s="184">
        <f t="shared" si="3"/>
        <v>0</v>
      </c>
    </row>
    <row r="253" spans="1:7" ht="15.75" customHeight="1">
      <c r="A253" s="176"/>
      <c r="B253" s="179"/>
      <c r="C253" s="186"/>
      <c r="D253" s="186"/>
      <c r="E253" s="186"/>
      <c r="F253" s="184">
        <f t="shared" si="3"/>
        <v>0</v>
      </c>
    </row>
    <row r="254" spans="1:7" ht="15.75" customHeight="1">
      <c r="A254" s="174">
        <v>6</v>
      </c>
      <c r="B254" s="174" t="s">
        <v>760</v>
      </c>
      <c r="C254" s="186">
        <f>+C255+C266+C272+C280+C286+C289+C293</f>
        <v>0</v>
      </c>
      <c r="D254" s="186">
        <f>+D255+D266+D272+D280+D286+D289+D293</f>
        <v>0</v>
      </c>
      <c r="E254" s="186">
        <f>+E255+E266+E272+E280+E286+E289+E293</f>
        <v>44694734.43</v>
      </c>
      <c r="F254" s="184">
        <f t="shared" si="3"/>
        <v>44694734.43</v>
      </c>
      <c r="G254" s="228"/>
    </row>
    <row r="255" spans="1:7" ht="15.75" customHeight="1">
      <c r="A255" s="174" t="s">
        <v>263</v>
      </c>
      <c r="B255" s="174" t="s">
        <v>264</v>
      </c>
      <c r="C255" s="186">
        <f>SUM(C256:C264)</f>
        <v>0</v>
      </c>
      <c r="D255" s="186">
        <f>SUM(D256:D264)</f>
        <v>0</v>
      </c>
      <c r="E255" s="186">
        <f>SUM(E256:E264)</f>
        <v>44694734.43</v>
      </c>
      <c r="F255" s="184">
        <f t="shared" si="3"/>
        <v>44694734.43</v>
      </c>
    </row>
    <row r="256" spans="1:7" ht="15.75" customHeight="1">
      <c r="A256" s="177" t="s">
        <v>804</v>
      </c>
      <c r="B256" s="177" t="s">
        <v>813</v>
      </c>
      <c r="C256" s="186"/>
      <c r="D256" s="186"/>
      <c r="E256" s="186">
        <v>81430.850000000006</v>
      </c>
      <c r="F256" s="184">
        <f t="shared" si="3"/>
        <v>81430.850000000006</v>
      </c>
    </row>
    <row r="257" spans="1:6" ht="15.75" customHeight="1">
      <c r="A257" s="177" t="s">
        <v>805</v>
      </c>
      <c r="B257" s="177" t="s">
        <v>814</v>
      </c>
      <c r="C257" s="186"/>
      <c r="D257" s="186"/>
      <c r="E257" s="186">
        <v>12254768</v>
      </c>
      <c r="F257" s="184">
        <f t="shared" si="3"/>
        <v>12254768</v>
      </c>
    </row>
    <row r="258" spans="1:6" ht="15.75" customHeight="1">
      <c r="A258" s="177" t="s">
        <v>806</v>
      </c>
      <c r="B258" s="177" t="s">
        <v>815</v>
      </c>
      <c r="C258" s="186"/>
      <c r="D258" s="186"/>
      <c r="E258" s="186">
        <v>30952673.59</v>
      </c>
      <c r="F258" s="184">
        <f t="shared" si="3"/>
        <v>30952673.59</v>
      </c>
    </row>
    <row r="259" spans="1:6" ht="15.75" customHeight="1">
      <c r="A259" s="177" t="s">
        <v>807</v>
      </c>
      <c r="B259" s="177" t="s">
        <v>816</v>
      </c>
      <c r="C259" s="186"/>
      <c r="D259" s="186"/>
      <c r="E259" s="186">
        <v>1405861.99</v>
      </c>
      <c r="F259" s="184">
        <f t="shared" si="3"/>
        <v>1405861.99</v>
      </c>
    </row>
    <row r="260" spans="1:6" ht="15.75" customHeight="1">
      <c r="A260" s="177" t="s">
        <v>808</v>
      </c>
      <c r="B260" s="177" t="s">
        <v>817</v>
      </c>
      <c r="C260" s="186"/>
      <c r="D260" s="186"/>
      <c r="E260" s="186"/>
      <c r="F260" s="184">
        <f t="shared" si="3"/>
        <v>0</v>
      </c>
    </row>
    <row r="261" spans="1:6" ht="15.75" customHeight="1">
      <c r="A261" s="177" t="s">
        <v>809</v>
      </c>
      <c r="B261" s="177" t="s">
        <v>818</v>
      </c>
      <c r="C261" s="186"/>
      <c r="D261" s="186"/>
      <c r="E261" s="186"/>
      <c r="F261" s="184">
        <f t="shared" si="3"/>
        <v>0</v>
      </c>
    </row>
    <row r="262" spans="1:6" ht="15.75" customHeight="1">
      <c r="A262" s="177" t="s">
        <v>810</v>
      </c>
      <c r="B262" s="177" t="s">
        <v>819</v>
      </c>
      <c r="C262" s="186"/>
      <c r="D262" s="186"/>
      <c r="E262" s="186"/>
      <c r="F262" s="184">
        <f t="shared" si="3"/>
        <v>0</v>
      </c>
    </row>
    <row r="263" spans="1:6" ht="15.75" customHeight="1">
      <c r="A263" s="177" t="s">
        <v>811</v>
      </c>
      <c r="B263" s="177" t="s">
        <v>820</v>
      </c>
      <c r="C263" s="186"/>
      <c r="D263" s="186"/>
      <c r="E263" s="186"/>
      <c r="F263" s="184">
        <f t="shared" si="3"/>
        <v>0</v>
      </c>
    </row>
    <row r="264" spans="1:6" ht="15.75" customHeight="1">
      <c r="A264" s="177" t="s">
        <v>812</v>
      </c>
      <c r="B264" s="177" t="s">
        <v>821</v>
      </c>
      <c r="C264" s="186"/>
      <c r="D264" s="186"/>
      <c r="E264" s="186"/>
      <c r="F264" s="184">
        <f t="shared" si="3"/>
        <v>0</v>
      </c>
    </row>
    <row r="265" spans="1:6" ht="15.75" customHeight="1">
      <c r="A265" s="176"/>
      <c r="B265" s="179"/>
      <c r="C265" s="186"/>
      <c r="D265" s="186"/>
      <c r="E265" s="186"/>
      <c r="F265" s="184">
        <f t="shared" ref="F265:F328" si="4">+C265+D265+E265</f>
        <v>0</v>
      </c>
    </row>
    <row r="266" spans="1:6" ht="15.75" customHeight="1">
      <c r="A266" s="182" t="s">
        <v>265</v>
      </c>
      <c r="B266" s="182" t="s">
        <v>266</v>
      </c>
      <c r="C266" s="197">
        <f>SUM(C267:C270)</f>
        <v>0</v>
      </c>
      <c r="D266" s="197">
        <f>SUM(D267:D270)</f>
        <v>0</v>
      </c>
      <c r="E266" s="197">
        <f>SUM(E267:E270)</f>
        <v>0</v>
      </c>
      <c r="F266" s="184">
        <f t="shared" si="4"/>
        <v>0</v>
      </c>
    </row>
    <row r="267" spans="1:6" ht="15.75" customHeight="1">
      <c r="A267" s="177" t="s">
        <v>761</v>
      </c>
      <c r="B267" s="177" t="s">
        <v>765</v>
      </c>
      <c r="C267" s="186"/>
      <c r="D267" s="186"/>
      <c r="E267" s="186"/>
      <c r="F267" s="184">
        <f t="shared" si="4"/>
        <v>0</v>
      </c>
    </row>
    <row r="268" spans="1:6" ht="15.75" customHeight="1">
      <c r="A268" s="177" t="s">
        <v>762</v>
      </c>
      <c r="B268" s="177" t="s">
        <v>766</v>
      </c>
      <c r="C268" s="186"/>
      <c r="D268" s="186"/>
      <c r="E268" s="186"/>
      <c r="F268" s="184">
        <f t="shared" si="4"/>
        <v>0</v>
      </c>
    </row>
    <row r="269" spans="1:6" ht="15.75" customHeight="1">
      <c r="A269" s="177" t="s">
        <v>763</v>
      </c>
      <c r="B269" s="177" t="s">
        <v>767</v>
      </c>
      <c r="C269" s="186"/>
      <c r="D269" s="186"/>
      <c r="E269" s="186"/>
      <c r="F269" s="184">
        <f t="shared" si="4"/>
        <v>0</v>
      </c>
    </row>
    <row r="270" spans="1:6" ht="15.75" customHeight="1">
      <c r="A270" s="177" t="s">
        <v>764</v>
      </c>
      <c r="B270" s="177" t="s">
        <v>768</v>
      </c>
      <c r="C270" s="186"/>
      <c r="D270" s="186"/>
      <c r="E270" s="186"/>
      <c r="F270" s="184">
        <f t="shared" si="4"/>
        <v>0</v>
      </c>
    </row>
    <row r="271" spans="1:6" ht="15.75" customHeight="1">
      <c r="A271" s="176"/>
      <c r="B271" s="179"/>
      <c r="C271" s="186"/>
      <c r="D271" s="186"/>
      <c r="E271" s="186"/>
      <c r="F271" s="184">
        <f t="shared" si="4"/>
        <v>0</v>
      </c>
    </row>
    <row r="272" spans="1:6" ht="15.75" customHeight="1">
      <c r="A272" s="174" t="s">
        <v>267</v>
      </c>
      <c r="B272" s="174" t="s">
        <v>268</v>
      </c>
      <c r="C272" s="186">
        <f>SUM(C273:C278)</f>
        <v>0</v>
      </c>
      <c r="D272" s="186">
        <f>SUM(D273:D278)</f>
        <v>0</v>
      </c>
      <c r="E272" s="186">
        <f>SUM(E273:E278)</f>
        <v>0</v>
      </c>
      <c r="F272" s="184">
        <f t="shared" si="4"/>
        <v>0</v>
      </c>
    </row>
    <row r="273" spans="1:7" ht="15.75" customHeight="1">
      <c r="A273" s="177" t="s">
        <v>769</v>
      </c>
      <c r="B273" s="177" t="s">
        <v>775</v>
      </c>
      <c r="C273" s="186">
        <v>0</v>
      </c>
      <c r="D273" s="186"/>
      <c r="E273" s="186"/>
      <c r="F273" s="184">
        <f t="shared" si="4"/>
        <v>0</v>
      </c>
      <c r="G273" s="205"/>
    </row>
    <row r="274" spans="1:7" ht="15.75" customHeight="1">
      <c r="A274" s="177" t="s">
        <v>770</v>
      </c>
      <c r="B274" s="177" t="s">
        <v>776</v>
      </c>
      <c r="C274" s="186">
        <v>0</v>
      </c>
      <c r="D274" s="186"/>
      <c r="E274" s="186"/>
      <c r="F274" s="184">
        <f t="shared" si="4"/>
        <v>0</v>
      </c>
    </row>
    <row r="275" spans="1:7" ht="15.75" customHeight="1">
      <c r="A275" s="177" t="s">
        <v>771</v>
      </c>
      <c r="B275" s="177" t="s">
        <v>777</v>
      </c>
      <c r="C275" s="186">
        <v>0</v>
      </c>
      <c r="D275" s="186"/>
      <c r="E275" s="186">
        <f>+Tranferencias!E25</f>
        <v>0</v>
      </c>
      <c r="F275" s="184">
        <f t="shared" si="4"/>
        <v>0</v>
      </c>
      <c r="G275" s="205"/>
    </row>
    <row r="276" spans="1:7" ht="20.25" customHeight="1">
      <c r="A276" s="177" t="s">
        <v>772</v>
      </c>
      <c r="B276" s="207" t="s">
        <v>778</v>
      </c>
      <c r="C276" s="186">
        <v>0</v>
      </c>
      <c r="D276" s="186"/>
      <c r="E276" s="186">
        <f>+Tranferencias!E26</f>
        <v>0</v>
      </c>
      <c r="F276" s="184">
        <f t="shared" si="4"/>
        <v>0</v>
      </c>
    </row>
    <row r="277" spans="1:7" ht="28.5" customHeight="1">
      <c r="A277" s="177" t="s">
        <v>773</v>
      </c>
      <c r="B277" s="207" t="s">
        <v>780</v>
      </c>
      <c r="C277" s="186">
        <v>0</v>
      </c>
      <c r="D277" s="186"/>
      <c r="E277" s="186"/>
      <c r="F277" s="184">
        <f t="shared" si="4"/>
        <v>0</v>
      </c>
    </row>
    <row r="278" spans="1:7" ht="15.75" customHeight="1">
      <c r="A278" s="177" t="s">
        <v>774</v>
      </c>
      <c r="B278" s="177" t="s">
        <v>781</v>
      </c>
      <c r="C278" s="186"/>
      <c r="D278" s="186"/>
      <c r="E278" s="186"/>
      <c r="F278" s="184">
        <f t="shared" si="4"/>
        <v>0</v>
      </c>
    </row>
    <row r="279" spans="1:7" ht="15.75" customHeight="1">
      <c r="A279" s="176"/>
      <c r="B279" s="179"/>
      <c r="C279" s="186"/>
      <c r="D279" s="186"/>
      <c r="E279" s="186"/>
      <c r="F279" s="184">
        <f t="shared" si="4"/>
        <v>0</v>
      </c>
    </row>
    <row r="280" spans="1:7" ht="28.5" customHeight="1">
      <c r="A280" s="174" t="s">
        <v>782</v>
      </c>
      <c r="B280" s="174" t="s">
        <v>783</v>
      </c>
      <c r="C280" s="186">
        <f>SUM(C281:C284)</f>
        <v>0</v>
      </c>
      <c r="D280" s="186">
        <f>SUM(D281:D284)</f>
        <v>0</v>
      </c>
      <c r="E280" s="186">
        <f>SUM(E281:E284)</f>
        <v>0</v>
      </c>
      <c r="F280" s="184">
        <f t="shared" si="4"/>
        <v>0</v>
      </c>
    </row>
    <row r="281" spans="1:7" ht="15.75" customHeight="1">
      <c r="A281" s="177" t="s">
        <v>784</v>
      </c>
      <c r="B281" s="177" t="s">
        <v>788</v>
      </c>
      <c r="C281" s="186"/>
      <c r="D281" s="186"/>
      <c r="E281" s="186"/>
      <c r="F281" s="184">
        <f t="shared" si="4"/>
        <v>0</v>
      </c>
    </row>
    <row r="282" spans="1:7" ht="15.75" customHeight="1">
      <c r="A282" s="177" t="s">
        <v>785</v>
      </c>
      <c r="B282" s="177" t="s">
        <v>789</v>
      </c>
      <c r="C282" s="186"/>
      <c r="D282" s="186"/>
      <c r="E282" s="186"/>
      <c r="F282" s="184">
        <f t="shared" si="4"/>
        <v>0</v>
      </c>
    </row>
    <row r="283" spans="1:7" ht="15.75" customHeight="1">
      <c r="A283" s="177" t="s">
        <v>786</v>
      </c>
      <c r="B283" s="177" t="s">
        <v>790</v>
      </c>
      <c r="C283" s="186"/>
      <c r="D283" s="186"/>
      <c r="E283" s="186"/>
      <c r="F283" s="184">
        <f t="shared" si="4"/>
        <v>0</v>
      </c>
    </row>
    <row r="284" spans="1:7" ht="15.75" customHeight="1">
      <c r="A284" s="177" t="s">
        <v>787</v>
      </c>
      <c r="B284" s="177" t="s">
        <v>791</v>
      </c>
      <c r="C284" s="186"/>
      <c r="D284" s="186"/>
      <c r="E284" s="186"/>
      <c r="F284" s="184">
        <f t="shared" si="4"/>
        <v>0</v>
      </c>
    </row>
    <row r="285" spans="1:7" ht="15.75" customHeight="1">
      <c r="A285" s="177"/>
      <c r="B285" s="177"/>
      <c r="C285" s="186"/>
      <c r="D285" s="186"/>
      <c r="E285" s="186"/>
      <c r="F285" s="184">
        <f t="shared" si="4"/>
        <v>0</v>
      </c>
    </row>
    <row r="286" spans="1:7" ht="15.75" customHeight="1">
      <c r="A286" s="174" t="s">
        <v>792</v>
      </c>
      <c r="B286" s="174" t="s">
        <v>793</v>
      </c>
      <c r="C286" s="186">
        <f>SUM(C287)</f>
        <v>0</v>
      </c>
      <c r="D286" s="186">
        <f>SUM(D287)</f>
        <v>0</v>
      </c>
      <c r="E286" s="186">
        <f>SUM(E287)</f>
        <v>0</v>
      </c>
      <c r="F286" s="184">
        <f t="shared" si="4"/>
        <v>0</v>
      </c>
    </row>
    <row r="287" spans="1:7" ht="15.75" customHeight="1">
      <c r="A287" s="177" t="s">
        <v>795</v>
      </c>
      <c r="B287" s="177" t="s">
        <v>794</v>
      </c>
      <c r="C287" s="186"/>
      <c r="D287" s="186"/>
      <c r="E287" s="186"/>
      <c r="F287" s="184">
        <f t="shared" si="4"/>
        <v>0</v>
      </c>
    </row>
    <row r="288" spans="1:7" ht="15.75" customHeight="1">
      <c r="A288" s="289"/>
      <c r="B288" s="287"/>
      <c r="C288" s="288"/>
      <c r="D288" s="288"/>
      <c r="E288" s="288"/>
      <c r="F288" s="184">
        <f t="shared" si="4"/>
        <v>0</v>
      </c>
    </row>
    <row r="289" spans="1:6" ht="15.75" customHeight="1">
      <c r="A289" s="182" t="s">
        <v>269</v>
      </c>
      <c r="B289" s="182" t="s">
        <v>270</v>
      </c>
      <c r="C289" s="197">
        <f>SUM(C290:C291)</f>
        <v>0</v>
      </c>
      <c r="D289" s="197">
        <f>SUM(D290:D291)</f>
        <v>0</v>
      </c>
      <c r="E289" s="197">
        <f>SUM(E290:E291)</f>
        <v>0</v>
      </c>
      <c r="F289" s="184">
        <f t="shared" si="4"/>
        <v>0</v>
      </c>
    </row>
    <row r="290" spans="1:6" ht="15.75" customHeight="1">
      <c r="A290" s="177" t="s">
        <v>796</v>
      </c>
      <c r="B290" s="177" t="s">
        <v>798</v>
      </c>
      <c r="C290" s="186"/>
      <c r="D290" s="186"/>
      <c r="E290" s="186"/>
      <c r="F290" s="184">
        <f t="shared" si="4"/>
        <v>0</v>
      </c>
    </row>
    <row r="291" spans="1:6" ht="15.75" customHeight="1">
      <c r="A291" s="177" t="s">
        <v>797</v>
      </c>
      <c r="B291" s="177" t="s">
        <v>799</v>
      </c>
      <c r="C291" s="186"/>
      <c r="D291" s="186"/>
      <c r="E291" s="186"/>
      <c r="F291" s="184">
        <f t="shared" si="4"/>
        <v>0</v>
      </c>
    </row>
    <row r="292" spans="1:6" ht="15.75" customHeight="1">
      <c r="A292" s="176"/>
      <c r="B292" s="179"/>
      <c r="C292" s="186"/>
      <c r="D292" s="186"/>
      <c r="E292" s="186"/>
      <c r="F292" s="184">
        <f t="shared" si="4"/>
        <v>0</v>
      </c>
    </row>
    <row r="293" spans="1:6" ht="15.75" customHeight="1">
      <c r="A293" s="174" t="s">
        <v>271</v>
      </c>
      <c r="B293" s="174" t="s">
        <v>272</v>
      </c>
      <c r="C293" s="186">
        <f>SUM(C294:C295)</f>
        <v>0</v>
      </c>
      <c r="D293" s="186">
        <f>SUM(D294:D295)</f>
        <v>0</v>
      </c>
      <c r="E293" s="186">
        <f>SUM(E294:E295)</f>
        <v>0</v>
      </c>
      <c r="F293" s="184">
        <f t="shared" si="4"/>
        <v>0</v>
      </c>
    </row>
    <row r="294" spans="1:6" ht="15.75" customHeight="1">
      <c r="A294" s="177" t="s">
        <v>800</v>
      </c>
      <c r="B294" s="177" t="s">
        <v>802</v>
      </c>
      <c r="C294" s="186"/>
      <c r="D294" s="186"/>
      <c r="E294" s="186"/>
      <c r="F294" s="184">
        <f t="shared" si="4"/>
        <v>0</v>
      </c>
    </row>
    <row r="295" spans="1:6" ht="15.75" customHeight="1">
      <c r="A295" s="177" t="s">
        <v>801</v>
      </c>
      <c r="B295" s="177" t="s">
        <v>803</v>
      </c>
      <c r="C295" s="186"/>
      <c r="D295" s="186"/>
      <c r="E295" s="186"/>
      <c r="F295" s="184">
        <f t="shared" si="4"/>
        <v>0</v>
      </c>
    </row>
    <row r="296" spans="1:6" ht="15.75" customHeight="1">
      <c r="A296" s="176"/>
      <c r="B296" s="179"/>
      <c r="C296" s="186"/>
      <c r="D296" s="186"/>
      <c r="E296" s="186"/>
      <c r="F296" s="184">
        <f t="shared" si="4"/>
        <v>0</v>
      </c>
    </row>
    <row r="297" spans="1:6" ht="15.75" customHeight="1">
      <c r="A297" s="174">
        <v>7</v>
      </c>
      <c r="B297" s="174" t="s">
        <v>822</v>
      </c>
      <c r="C297" s="186">
        <f>+C298+C307+C310+C316+C319</f>
        <v>0</v>
      </c>
      <c r="D297" s="186">
        <f>+D298+D307+D310+D316+D319</f>
        <v>0</v>
      </c>
      <c r="E297" s="186">
        <f>+E298+E307+E310+E316+E319</f>
        <v>0</v>
      </c>
      <c r="F297" s="184">
        <f t="shared" si="4"/>
        <v>0</v>
      </c>
    </row>
    <row r="298" spans="1:6" ht="15.75" customHeight="1">
      <c r="A298" s="174" t="s">
        <v>273</v>
      </c>
      <c r="B298" s="174" t="s">
        <v>274</v>
      </c>
      <c r="C298" s="186">
        <f>SUM(C299:C305)</f>
        <v>0</v>
      </c>
      <c r="D298" s="186">
        <f>SUM(D299:D305)</f>
        <v>0</v>
      </c>
      <c r="E298" s="186">
        <f>SUM(E299:E305)</f>
        <v>0</v>
      </c>
      <c r="F298" s="184">
        <f t="shared" si="4"/>
        <v>0</v>
      </c>
    </row>
    <row r="299" spans="1:6" ht="15.75" customHeight="1">
      <c r="A299" s="177" t="s">
        <v>823</v>
      </c>
      <c r="B299" s="177" t="s">
        <v>829</v>
      </c>
      <c r="C299" s="186"/>
      <c r="D299" s="186"/>
      <c r="E299" s="186"/>
      <c r="F299" s="184">
        <f t="shared" si="4"/>
        <v>0</v>
      </c>
    </row>
    <row r="300" spans="1:6" ht="15.75" customHeight="1">
      <c r="A300" s="177" t="s">
        <v>824</v>
      </c>
      <c r="B300" s="177" t="s">
        <v>830</v>
      </c>
      <c r="C300" s="186"/>
      <c r="D300" s="186"/>
      <c r="E300" s="186"/>
      <c r="F300" s="184">
        <f t="shared" si="4"/>
        <v>0</v>
      </c>
    </row>
    <row r="301" spans="1:6" ht="15.75" customHeight="1">
      <c r="A301" s="177" t="s">
        <v>825</v>
      </c>
      <c r="B301" s="177" t="s">
        <v>831</v>
      </c>
      <c r="C301" s="186"/>
      <c r="D301" s="186"/>
      <c r="E301" s="186"/>
      <c r="F301" s="184">
        <f t="shared" si="4"/>
        <v>0</v>
      </c>
    </row>
    <row r="302" spans="1:6" ht="15.75" customHeight="1">
      <c r="A302" s="177" t="s">
        <v>826</v>
      </c>
      <c r="B302" s="177" t="s">
        <v>832</v>
      </c>
      <c r="C302" s="186"/>
      <c r="D302" s="186"/>
      <c r="E302" s="186"/>
      <c r="F302" s="184">
        <f t="shared" si="4"/>
        <v>0</v>
      </c>
    </row>
    <row r="303" spans="1:6" ht="15.75" customHeight="1">
      <c r="A303" s="177"/>
      <c r="B303" s="177" t="s">
        <v>833</v>
      </c>
      <c r="C303" s="186"/>
      <c r="D303" s="186"/>
      <c r="E303" s="186"/>
      <c r="F303" s="184">
        <f t="shared" si="4"/>
        <v>0</v>
      </c>
    </row>
    <row r="304" spans="1:6" ht="15.75" customHeight="1">
      <c r="A304" s="177" t="s">
        <v>827</v>
      </c>
      <c r="B304" s="177" t="s">
        <v>834</v>
      </c>
      <c r="C304" s="186"/>
      <c r="D304" s="186"/>
      <c r="E304" s="186"/>
      <c r="F304" s="184">
        <f t="shared" si="4"/>
        <v>0</v>
      </c>
    </row>
    <row r="305" spans="1:6" ht="15.75" customHeight="1">
      <c r="A305" s="177" t="s">
        <v>828</v>
      </c>
      <c r="B305" s="177" t="s">
        <v>835</v>
      </c>
      <c r="C305" s="186"/>
      <c r="D305" s="186"/>
      <c r="E305" s="186"/>
      <c r="F305" s="184">
        <f t="shared" si="4"/>
        <v>0</v>
      </c>
    </row>
    <row r="306" spans="1:6" ht="15.75" customHeight="1">
      <c r="A306" s="176"/>
      <c r="B306" s="179"/>
      <c r="C306" s="186"/>
      <c r="D306" s="186"/>
      <c r="E306" s="186"/>
      <c r="F306" s="184">
        <f t="shared" si="4"/>
        <v>0</v>
      </c>
    </row>
    <row r="307" spans="1:6" ht="15.75" customHeight="1">
      <c r="A307" s="174" t="s">
        <v>836</v>
      </c>
      <c r="B307" s="174" t="s">
        <v>837</v>
      </c>
      <c r="C307" s="186">
        <f>SUM(C308)</f>
        <v>0</v>
      </c>
      <c r="D307" s="186">
        <f>SUM(D308)</f>
        <v>0</v>
      </c>
      <c r="E307" s="186">
        <f>SUM(E308)</f>
        <v>0</v>
      </c>
      <c r="F307" s="184">
        <f t="shared" si="4"/>
        <v>0</v>
      </c>
    </row>
    <row r="308" spans="1:6" ht="15.75" customHeight="1">
      <c r="A308" s="177" t="s">
        <v>839</v>
      </c>
      <c r="B308" s="177" t="s">
        <v>838</v>
      </c>
      <c r="C308" s="186"/>
      <c r="D308" s="186"/>
      <c r="E308" s="186"/>
      <c r="F308" s="184">
        <f t="shared" si="4"/>
        <v>0</v>
      </c>
    </row>
    <row r="309" spans="1:6" ht="10.5" customHeight="1">
      <c r="A309" s="176"/>
      <c r="B309" s="179"/>
      <c r="C309" s="186"/>
      <c r="D309" s="186"/>
      <c r="E309" s="186"/>
      <c r="F309" s="184">
        <f t="shared" si="4"/>
        <v>0</v>
      </c>
    </row>
    <row r="310" spans="1:6" ht="15.75" customHeight="1">
      <c r="A310" s="182" t="s">
        <v>170</v>
      </c>
      <c r="B310" s="182" t="s">
        <v>840</v>
      </c>
      <c r="C310" s="186">
        <f>SUM(C311:C314)</f>
        <v>0</v>
      </c>
      <c r="D310" s="186">
        <f>SUM(D311:D314)</f>
        <v>0</v>
      </c>
      <c r="E310" s="186">
        <f>SUM(E311:E314)</f>
        <v>0</v>
      </c>
      <c r="F310" s="184">
        <f t="shared" si="4"/>
        <v>0</v>
      </c>
    </row>
    <row r="311" spans="1:6" ht="15.75" customHeight="1">
      <c r="A311" s="177" t="s">
        <v>841</v>
      </c>
      <c r="B311" s="177" t="s">
        <v>845</v>
      </c>
      <c r="C311" s="186"/>
      <c r="D311" s="186"/>
      <c r="E311" s="186"/>
      <c r="F311" s="184">
        <f t="shared" si="4"/>
        <v>0</v>
      </c>
    </row>
    <row r="312" spans="1:6" ht="15.75" customHeight="1">
      <c r="A312" s="177" t="s">
        <v>842</v>
      </c>
      <c r="B312" s="177" t="s">
        <v>846</v>
      </c>
      <c r="C312" s="186"/>
      <c r="D312" s="186"/>
      <c r="E312" s="186"/>
      <c r="F312" s="184">
        <f t="shared" si="4"/>
        <v>0</v>
      </c>
    </row>
    <row r="313" spans="1:6" ht="15.75" customHeight="1">
      <c r="A313" s="177" t="s">
        <v>843</v>
      </c>
      <c r="B313" s="177" t="s">
        <v>847</v>
      </c>
      <c r="C313" s="186"/>
      <c r="D313" s="186"/>
      <c r="E313" s="186"/>
      <c r="F313" s="184">
        <f t="shared" si="4"/>
        <v>0</v>
      </c>
    </row>
    <row r="314" spans="1:6" ht="15.75" customHeight="1">
      <c r="A314" s="177" t="s">
        <v>844</v>
      </c>
      <c r="B314" s="177" t="s">
        <v>848</v>
      </c>
      <c r="C314" s="186"/>
      <c r="D314" s="186"/>
      <c r="E314" s="186"/>
      <c r="F314" s="184">
        <f t="shared" si="4"/>
        <v>0</v>
      </c>
    </row>
    <row r="315" spans="1:6" ht="10.5" customHeight="1">
      <c r="A315" s="176"/>
      <c r="B315" s="179"/>
      <c r="C315" s="186"/>
      <c r="D315" s="186"/>
      <c r="E315" s="186"/>
      <c r="F315" s="184">
        <f t="shared" si="4"/>
        <v>0</v>
      </c>
    </row>
    <row r="316" spans="1:6" ht="15.75" customHeight="1">
      <c r="A316" s="174" t="s">
        <v>849</v>
      </c>
      <c r="B316" s="174" t="s">
        <v>850</v>
      </c>
      <c r="C316" s="186">
        <f>+C317</f>
        <v>0</v>
      </c>
      <c r="D316" s="186">
        <f>+D317</f>
        <v>0</v>
      </c>
      <c r="E316" s="186">
        <f>+E317</f>
        <v>0</v>
      </c>
      <c r="F316" s="184">
        <f t="shared" si="4"/>
        <v>0</v>
      </c>
    </row>
    <row r="317" spans="1:6" ht="15.75" customHeight="1">
      <c r="A317" s="177" t="s">
        <v>852</v>
      </c>
      <c r="B317" s="177" t="s">
        <v>851</v>
      </c>
      <c r="C317" s="186"/>
      <c r="D317" s="186"/>
      <c r="E317" s="186"/>
      <c r="F317" s="184">
        <f t="shared" si="4"/>
        <v>0</v>
      </c>
    </row>
    <row r="318" spans="1:6" ht="9.75" customHeight="1">
      <c r="A318" s="176"/>
      <c r="B318" s="179"/>
      <c r="C318" s="186"/>
      <c r="D318" s="186"/>
      <c r="E318" s="186"/>
      <c r="F318" s="184">
        <f t="shared" si="4"/>
        <v>0</v>
      </c>
    </row>
    <row r="319" spans="1:6" ht="15.75" customHeight="1">
      <c r="A319" s="174" t="s">
        <v>275</v>
      </c>
      <c r="B319" s="174" t="s">
        <v>276</v>
      </c>
      <c r="C319" s="186">
        <f>SUM(C320:C321)</f>
        <v>0</v>
      </c>
      <c r="D319" s="186">
        <f>SUM(D320:D321)</f>
        <v>0</v>
      </c>
      <c r="E319" s="186">
        <f>SUM(E320:E321)</f>
        <v>0</v>
      </c>
      <c r="F319" s="184">
        <f t="shared" si="4"/>
        <v>0</v>
      </c>
    </row>
    <row r="320" spans="1:6" ht="15.75" customHeight="1">
      <c r="A320" s="177" t="s">
        <v>853</v>
      </c>
      <c r="B320" s="177" t="s">
        <v>855</v>
      </c>
      <c r="C320" s="186"/>
      <c r="D320" s="186"/>
      <c r="E320" s="186"/>
      <c r="F320" s="184">
        <f t="shared" si="4"/>
        <v>0</v>
      </c>
    </row>
    <row r="321" spans="1:6" ht="15.75" customHeight="1">
      <c r="A321" s="177" t="s">
        <v>854</v>
      </c>
      <c r="B321" s="177" t="s">
        <v>856</v>
      </c>
      <c r="C321" s="186"/>
      <c r="D321" s="186"/>
      <c r="E321" s="186"/>
      <c r="F321" s="184">
        <f t="shared" si="4"/>
        <v>0</v>
      </c>
    </row>
    <row r="322" spans="1:6" ht="10.5" customHeight="1">
      <c r="A322" s="177"/>
      <c r="B322" s="177"/>
      <c r="C322" s="186"/>
      <c r="D322" s="186"/>
      <c r="E322" s="186"/>
      <c r="F322" s="184">
        <f t="shared" si="4"/>
        <v>0</v>
      </c>
    </row>
    <row r="323" spans="1:6" ht="15.75" customHeight="1">
      <c r="A323" s="174">
        <v>8</v>
      </c>
      <c r="B323" s="174" t="s">
        <v>857</v>
      </c>
      <c r="C323" s="186">
        <f>+C324+C330</f>
        <v>0</v>
      </c>
      <c r="D323" s="186">
        <f>+D324+D330</f>
        <v>0</v>
      </c>
      <c r="E323" s="186">
        <f>+E324+E330</f>
        <v>0</v>
      </c>
      <c r="F323" s="184">
        <f t="shared" si="4"/>
        <v>0</v>
      </c>
    </row>
    <row r="324" spans="1:6" ht="15.75" customHeight="1">
      <c r="A324" s="174" t="s">
        <v>277</v>
      </c>
      <c r="B324" s="174" t="s">
        <v>278</v>
      </c>
      <c r="C324" s="186">
        <f>SUM(C325:C328)</f>
        <v>0</v>
      </c>
      <c r="D324" s="186">
        <f>SUM(D325:D328)</f>
        <v>0</v>
      </c>
      <c r="E324" s="186">
        <f>SUM(E325:E328)</f>
        <v>0</v>
      </c>
      <c r="F324" s="184">
        <f t="shared" si="4"/>
        <v>0</v>
      </c>
    </row>
    <row r="325" spans="1:6" ht="15.75" customHeight="1">
      <c r="A325" s="177" t="s">
        <v>858</v>
      </c>
      <c r="B325" s="177" t="s">
        <v>862</v>
      </c>
      <c r="C325" s="186"/>
      <c r="D325" s="186"/>
      <c r="E325" s="186"/>
      <c r="F325" s="184">
        <f t="shared" si="4"/>
        <v>0</v>
      </c>
    </row>
    <row r="326" spans="1:6" ht="15.75" customHeight="1">
      <c r="A326" s="177" t="s">
        <v>859</v>
      </c>
      <c r="B326" s="177" t="s">
        <v>863</v>
      </c>
      <c r="C326" s="186"/>
      <c r="D326" s="186"/>
      <c r="E326" s="186"/>
      <c r="F326" s="184">
        <f t="shared" si="4"/>
        <v>0</v>
      </c>
    </row>
    <row r="327" spans="1:6" ht="15.75" customHeight="1">
      <c r="A327" s="177" t="s">
        <v>860</v>
      </c>
      <c r="B327" s="177" t="s">
        <v>864</v>
      </c>
      <c r="C327" s="186"/>
      <c r="D327" s="186"/>
      <c r="E327" s="186"/>
      <c r="F327" s="184">
        <f t="shared" si="4"/>
        <v>0</v>
      </c>
    </row>
    <row r="328" spans="1:6" ht="15.75" customHeight="1">
      <c r="A328" s="181" t="s">
        <v>861</v>
      </c>
      <c r="B328" s="181" t="s">
        <v>865</v>
      </c>
      <c r="C328" s="265"/>
      <c r="D328" s="265"/>
      <c r="E328" s="265"/>
      <c r="F328" s="184">
        <f t="shared" si="4"/>
        <v>0</v>
      </c>
    </row>
    <row r="329" spans="1:6" ht="10.5" customHeight="1">
      <c r="A329" s="289"/>
      <c r="B329" s="287"/>
      <c r="C329" s="288"/>
      <c r="D329" s="288"/>
      <c r="E329" s="288"/>
      <c r="F329" s="184">
        <f t="shared" ref="F329:F347" si="5">+C329+D329+E329</f>
        <v>0</v>
      </c>
    </row>
    <row r="330" spans="1:6" ht="15.75" customHeight="1">
      <c r="A330" s="182" t="s">
        <v>279</v>
      </c>
      <c r="B330" s="182" t="s">
        <v>280</v>
      </c>
      <c r="C330" s="197">
        <f>SUM(C331:C338)</f>
        <v>0</v>
      </c>
      <c r="D330" s="197">
        <f>SUM(D331:D338)</f>
        <v>0</v>
      </c>
      <c r="E330" s="197">
        <f>SUM(E331:E338)</f>
        <v>0</v>
      </c>
      <c r="F330" s="184">
        <f t="shared" si="5"/>
        <v>0</v>
      </c>
    </row>
    <row r="331" spans="1:6" ht="15.75" customHeight="1">
      <c r="A331" s="177" t="s">
        <v>866</v>
      </c>
      <c r="B331" s="177" t="s">
        <v>874</v>
      </c>
      <c r="C331" s="186"/>
      <c r="D331" s="186"/>
      <c r="E331" s="186"/>
      <c r="F331" s="184">
        <f t="shared" si="5"/>
        <v>0</v>
      </c>
    </row>
    <row r="332" spans="1:6" ht="15.75" customHeight="1">
      <c r="A332" s="177" t="s">
        <v>867</v>
      </c>
      <c r="B332" s="177" t="s">
        <v>875</v>
      </c>
      <c r="C332" s="186"/>
      <c r="D332" s="186"/>
      <c r="E332" s="186"/>
      <c r="F332" s="184">
        <f t="shared" si="5"/>
        <v>0</v>
      </c>
    </row>
    <row r="333" spans="1:6" ht="15.75" customHeight="1">
      <c r="A333" s="177" t="s">
        <v>868</v>
      </c>
      <c r="B333" s="177" t="s">
        <v>876</v>
      </c>
      <c r="C333" s="186"/>
      <c r="D333" s="186"/>
      <c r="E333" s="186"/>
      <c r="F333" s="184">
        <f t="shared" si="5"/>
        <v>0</v>
      </c>
    </row>
    <row r="334" spans="1:6" ht="15.75" customHeight="1">
      <c r="A334" s="177" t="s">
        <v>869</v>
      </c>
      <c r="B334" s="177" t="s">
        <v>877</v>
      </c>
      <c r="C334" s="186"/>
      <c r="D334" s="186"/>
      <c r="E334" s="186"/>
      <c r="F334" s="184">
        <f t="shared" si="5"/>
        <v>0</v>
      </c>
    </row>
    <row r="335" spans="1:6" ht="15.75" customHeight="1">
      <c r="A335" s="177" t="s">
        <v>870</v>
      </c>
      <c r="B335" s="177" t="s">
        <v>881</v>
      </c>
      <c r="C335" s="186"/>
      <c r="D335" s="186"/>
      <c r="E335" s="186">
        <v>0</v>
      </c>
      <c r="F335" s="184">
        <f t="shared" si="5"/>
        <v>0</v>
      </c>
    </row>
    <row r="336" spans="1:6" ht="15.75" customHeight="1">
      <c r="A336" s="177" t="s">
        <v>871</v>
      </c>
      <c r="B336" s="177" t="s">
        <v>878</v>
      </c>
      <c r="C336" s="186">
        <v>0</v>
      </c>
      <c r="D336" s="186"/>
      <c r="E336" s="186"/>
      <c r="F336" s="184">
        <f t="shared" si="5"/>
        <v>0</v>
      </c>
    </row>
    <row r="337" spans="1:6" ht="15.75" customHeight="1">
      <c r="A337" s="177" t="s">
        <v>872</v>
      </c>
      <c r="B337" s="177" t="s">
        <v>879</v>
      </c>
      <c r="C337" s="186"/>
      <c r="D337" s="186"/>
      <c r="E337" s="186"/>
      <c r="F337" s="184">
        <f t="shared" si="5"/>
        <v>0</v>
      </c>
    </row>
    <row r="338" spans="1:6" ht="15.75" customHeight="1">
      <c r="A338" s="177" t="s">
        <v>873</v>
      </c>
      <c r="B338" s="177" t="s">
        <v>880</v>
      </c>
      <c r="C338" s="186"/>
      <c r="D338" s="186"/>
      <c r="E338" s="186"/>
      <c r="F338" s="184">
        <f t="shared" si="5"/>
        <v>0</v>
      </c>
    </row>
    <row r="339" spans="1:6" ht="10.5" customHeight="1">
      <c r="A339" s="289"/>
      <c r="B339" s="287"/>
      <c r="C339" s="288"/>
      <c r="D339" s="288"/>
      <c r="E339" s="288"/>
      <c r="F339" s="184">
        <f t="shared" si="5"/>
        <v>0</v>
      </c>
    </row>
    <row r="340" spans="1:6" ht="15.75" customHeight="1">
      <c r="A340" s="182">
        <v>9</v>
      </c>
      <c r="B340" s="182" t="s">
        <v>882</v>
      </c>
      <c r="C340" s="197">
        <f>+C341+C345</f>
        <v>0</v>
      </c>
      <c r="D340" s="197">
        <f>+D341+D345</f>
        <v>0</v>
      </c>
      <c r="E340" s="197">
        <f>+E341+E345</f>
        <v>0</v>
      </c>
      <c r="F340" s="184">
        <f t="shared" si="5"/>
        <v>0</v>
      </c>
    </row>
    <row r="341" spans="1:6" ht="15.75" customHeight="1">
      <c r="A341" s="174" t="s">
        <v>281</v>
      </c>
      <c r="B341" s="174" t="s">
        <v>282</v>
      </c>
      <c r="C341" s="186"/>
      <c r="D341" s="186"/>
      <c r="E341" s="186"/>
      <c r="F341" s="184">
        <f t="shared" si="5"/>
        <v>0</v>
      </c>
    </row>
    <row r="342" spans="1:6" ht="15.75" customHeight="1">
      <c r="A342" s="177" t="s">
        <v>883</v>
      </c>
      <c r="B342" s="177" t="s">
        <v>886</v>
      </c>
      <c r="C342" s="186"/>
      <c r="D342" s="186"/>
      <c r="E342" s="186"/>
      <c r="F342" s="184">
        <f t="shared" si="5"/>
        <v>0</v>
      </c>
    </row>
    <row r="343" spans="1:6" ht="15.75" customHeight="1">
      <c r="A343" s="177"/>
      <c r="B343" s="177"/>
      <c r="C343" s="186"/>
      <c r="D343" s="186"/>
      <c r="E343" s="186"/>
      <c r="F343" s="184">
        <f t="shared" si="5"/>
        <v>0</v>
      </c>
    </row>
    <row r="344" spans="1:6" ht="10.5" customHeight="1">
      <c r="A344" s="176"/>
      <c r="B344" s="179"/>
      <c r="C344" s="186"/>
      <c r="D344" s="186"/>
      <c r="E344" s="186"/>
      <c r="F344" s="184">
        <f t="shared" si="5"/>
        <v>0</v>
      </c>
    </row>
    <row r="345" spans="1:6" ht="15.75" customHeight="1">
      <c r="A345" s="174" t="s">
        <v>283</v>
      </c>
      <c r="B345" s="174" t="s">
        <v>284</v>
      </c>
      <c r="C345" s="186">
        <f>+C346+C347</f>
        <v>0</v>
      </c>
      <c r="D345" s="186">
        <f>+D346+D347</f>
        <v>0</v>
      </c>
      <c r="E345" s="186">
        <f>+E346+E347</f>
        <v>0</v>
      </c>
      <c r="F345" s="184">
        <f t="shared" si="5"/>
        <v>0</v>
      </c>
    </row>
    <row r="346" spans="1:6" ht="15.75" customHeight="1">
      <c r="A346" s="177" t="s">
        <v>889</v>
      </c>
      <c r="B346" s="177" t="s">
        <v>887</v>
      </c>
      <c r="C346" s="186">
        <v>0</v>
      </c>
      <c r="D346" s="186"/>
      <c r="E346" s="186">
        <v>0</v>
      </c>
      <c r="F346" s="184">
        <f t="shared" si="5"/>
        <v>0</v>
      </c>
    </row>
    <row r="347" spans="1:6" ht="15.75" customHeight="1">
      <c r="A347" s="177" t="s">
        <v>890</v>
      </c>
      <c r="B347" s="177" t="s">
        <v>888</v>
      </c>
      <c r="C347" s="186"/>
      <c r="D347" s="186"/>
      <c r="E347" s="186"/>
      <c r="F347" s="184">
        <f t="shared" si="5"/>
        <v>0</v>
      </c>
    </row>
    <row r="348" spans="1:6" ht="15.75" customHeight="1">
      <c r="A348" s="171"/>
      <c r="B348" s="8"/>
      <c r="C348" s="185"/>
      <c r="D348" s="185"/>
    </row>
    <row r="349" spans="1:6" ht="15.75" customHeight="1">
      <c r="A349" s="171"/>
      <c r="B349" s="8"/>
      <c r="C349" s="185"/>
      <c r="D349" s="185"/>
    </row>
  </sheetData>
  <mergeCells count="6">
    <mergeCell ref="C6:E6"/>
    <mergeCell ref="A1:F1"/>
    <mergeCell ref="A2:F2"/>
    <mergeCell ref="A4:F4"/>
    <mergeCell ref="A5:F5"/>
    <mergeCell ref="A3:F3"/>
  </mergeCells>
  <phoneticPr fontId="3" type="noConversion"/>
  <hyperlinks>
    <hyperlink ref="A10" location="_0.01_Remuneraciones_básicas" display="_0.01_Remuneraciones_básicas" xr:uid="{00000000-0004-0000-0300-000000000000}"/>
    <hyperlink ref="B10" location="_0.01_Remuneraciones_básicas" display="_0.01_Remuneraciones_básicas" xr:uid="{00000000-0004-0000-0300-000001000000}"/>
    <hyperlink ref="A11" location="_0.01.01_Sueldos_para_cargos fijos" display="_0.01.01_Sueldos_para_cargos fijos" xr:uid="{00000000-0004-0000-0300-000002000000}"/>
    <hyperlink ref="A12" location="_0.01.02_Jornales" display="_0.01.02_Jornales" xr:uid="{00000000-0004-0000-0300-000003000000}"/>
    <hyperlink ref="A13" location="_0.01.03___Servicios especiales" display="_0.01.03___Servicios especiales" xr:uid="{00000000-0004-0000-0300-000004000000}"/>
    <hyperlink ref="A14" location="_0.01.04___  Sueldos a base de comis" display="_0.01.04___  Sueldos a base de comis" xr:uid="{00000000-0004-0000-0300-000005000000}"/>
    <hyperlink ref="A15" location="_0.01.05_Suplencias" display="_0.01.05_Suplencias" xr:uid="{00000000-0004-0000-0300-000006000000}"/>
    <hyperlink ref="A17" location="OLE_LINK3" display="OLE_LINK3" xr:uid="{00000000-0004-0000-0300-000007000000}"/>
    <hyperlink ref="B17" location="OLE_LINK3" display="OLE_LINK3" xr:uid="{00000000-0004-0000-0300-000008000000}"/>
    <hyperlink ref="A18" location="_0.02.01_Tiempo_extraordinario" display="_0.02.01_Tiempo_extraordinario" xr:uid="{00000000-0004-0000-0300-000009000000}"/>
    <hyperlink ref="A19" location="_0.02.02_Recargo_de_funciones" display="_0.02.02_Recargo_de_funciones" xr:uid="{00000000-0004-0000-0300-00000A000000}"/>
    <hyperlink ref="A20" location="_0.02.03___  Disponibilidad laboral" display="_0.02.03___  Disponibilidad laboral" xr:uid="{00000000-0004-0000-0300-00000B000000}"/>
    <hyperlink ref="A21" location="_Hlt506206007" display="_Hlt506206007" xr:uid="{00000000-0004-0000-0300-00000C000000}"/>
    <hyperlink ref="A22" location="_0.01.05__" display="_0.01.05__" xr:uid="{00000000-0004-0000-0300-00000D000000}"/>
    <hyperlink ref="A24" location="OLE_LINK4" display="OLE_LINK4" xr:uid="{00000000-0004-0000-0300-00000E000000}"/>
    <hyperlink ref="B24" location="OLE_LINK4" display="OLE_LINK4" xr:uid="{00000000-0004-0000-0300-00000F000000}"/>
    <hyperlink ref="A25" location="_Hlt506206189" display="_Hlt506206189" xr:uid="{00000000-0004-0000-0300-000010000000}"/>
    <hyperlink ref="A26" location="_0.03.02_Restricción_al_ejercicio  l" display="_0.03.02_Restricción_al_ejercicio  l" xr:uid="{00000000-0004-0000-0300-000011000000}"/>
    <hyperlink ref="A27" location="_0.03.03___ Decimotercer mes" display="_0.03.03___ Decimotercer mes" xr:uid="{00000000-0004-0000-0300-000012000000}"/>
    <hyperlink ref="A28" location="_0.03.04___ Salario escolar" display="_0.03.04___ Salario escolar" xr:uid="{00000000-0004-0000-0300-000013000000}"/>
    <hyperlink ref="A29" location="_0.03.99__" display="_0.03.99__" xr:uid="{00000000-0004-0000-0300-000014000000}"/>
    <hyperlink ref="A32" location="OLE_LINK5" display="OLE_LINK5" xr:uid="{00000000-0004-0000-0300-000015000000}"/>
    <hyperlink ref="A33" location="_Contribución_Patronal_al" display="_Contribución_Patronal_al" xr:uid="{00000000-0004-0000-0300-000016000000}"/>
    <hyperlink ref="A34" location="_0.04.02__" display="_0.04.02__" xr:uid="{00000000-0004-0000-0300-000017000000}"/>
    <hyperlink ref="A35" location="_0.04.03___     Contribución Patrona" display="_0.04.03___     Contribución Patrona" xr:uid="{00000000-0004-0000-0300-000018000000}"/>
    <hyperlink ref="A37" location="_0.04.05___ Contribución Patronal al" display="_0.04.05___ Contribución Patronal al" xr:uid="{00000000-0004-0000-0300-000019000000}"/>
    <hyperlink ref="A39" location="_0.04.05___ Contribución Patronal al" display="_0.04.05___ Contribución Patronal al" xr:uid="{00000000-0004-0000-0300-00001A000000}"/>
    <hyperlink ref="A41" location="_0.05.01___Contribución Patronal al " display="_0.05.01___Contribución Patronal al " xr:uid="{00000000-0004-0000-0300-00001B000000}"/>
    <hyperlink ref="A42" location="_0.05.02__" display="_0.05.02__" xr:uid="{00000000-0004-0000-0300-00001C000000}"/>
    <hyperlink ref="A43" location="_0.05.03___ Aporte Patronal al Fondo" display="_0.05.03___ Aporte Patronal al Fondo" xr:uid="{00000000-0004-0000-0300-00001D000000}"/>
    <hyperlink ref="A45" location="_0.05.05___Contribución  patronal a " display="_0.05.05___Contribución  patronal a " xr:uid="{00000000-0004-0000-0300-00001E000000}"/>
    <hyperlink ref="A47" location="OLE_LINK8" display="OLE_LINK8" xr:uid="{00000000-0004-0000-0300-00001F000000}"/>
    <hyperlink ref="A48" location="_0.99.01___Gastos de representación " display="_0.99.01___Gastos de representación " xr:uid="{00000000-0004-0000-0300-000020000000}"/>
    <hyperlink ref="A51" location="_1___4" display="_1___4" xr:uid="{00000000-0004-0000-0300-000021000000}"/>
    <hyperlink ref="A52" location="_1.01__" display="_1.01__" xr:uid="{00000000-0004-0000-0300-000022000000}"/>
    <hyperlink ref="B52" location="_1.01__" display="_1.01__" xr:uid="{00000000-0004-0000-0300-000023000000}"/>
    <hyperlink ref="A53" location="_1.01.01___Alquiler de edificios, lo" display="_1.01.01___Alquiler de edificios, lo" xr:uid="{00000000-0004-0000-0300-000024000000}"/>
    <hyperlink ref="A54" location="_Hlt506254949" display="_Hlt506254949" xr:uid="{00000000-0004-0000-0300-000025000000}"/>
    <hyperlink ref="A55" location="_1.01.03___ Alquiler de equipo de có" display="_1.01.03___ Alquiler de equipo de có" xr:uid="{00000000-0004-0000-0300-000026000000}"/>
    <hyperlink ref="A56" location="_1.01.04___Alquiler y derechos para " display="_1.01.04___Alquiler y derechos para " xr:uid="{00000000-0004-0000-0300-000027000000}"/>
    <hyperlink ref="A57" location="_1.01.99___Otros alquileres" display="_1.01.99___Otros alquileres" xr:uid="{00000000-0004-0000-0300-000028000000}"/>
    <hyperlink ref="A59" location="_1.02__" display="_1.02__" xr:uid="{00000000-0004-0000-0300-000029000000}"/>
    <hyperlink ref="B59" location="_1.02__" display="_1.02__" xr:uid="{00000000-0004-0000-0300-00002A000000}"/>
    <hyperlink ref="A60" location="_1.02.01___Servicio de agua y alcant" display="_1.02.01___Servicio de agua y alcant" xr:uid="{00000000-0004-0000-0300-00002B000000}"/>
    <hyperlink ref="A61" location="_1.02.02__" display="_1.02.02__" xr:uid="{00000000-0004-0000-0300-00002C000000}"/>
    <hyperlink ref="A62" location="_1.02.03___ Servicio de correo" display="_1.02.03___ Servicio de correo" xr:uid="{00000000-0004-0000-0300-00002D000000}"/>
    <hyperlink ref="A63" location="_1.02.04___ Servicio de telecomunica" display="_1.02.04___ Servicio de telecomunica" xr:uid="{00000000-0004-0000-0300-00002E000000}"/>
    <hyperlink ref="A64" location="_1.02.99___Otros servicios básicos" display="_1.02.99___Otros servicios básicos" xr:uid="{00000000-0004-0000-0300-00002F000000}"/>
    <hyperlink ref="A66" location="_1.03__" display="_1.03__" xr:uid="{00000000-0004-0000-0300-000030000000}"/>
    <hyperlink ref="B66" location="_1.03__" display="_1.03__" xr:uid="{00000000-0004-0000-0300-000031000000}"/>
    <hyperlink ref="A67" location="_Hlt506255274" display="_Hlt506255274" xr:uid="{00000000-0004-0000-0300-000032000000}"/>
    <hyperlink ref="A68" location="_1.03.02__" display="_1.03.02__" xr:uid="{00000000-0004-0000-0300-000033000000}"/>
    <hyperlink ref="A69" location="_1.03.03___Impresión, encuadernación" display="_1.03.03___Impresión, encuadernación" xr:uid="{00000000-0004-0000-0300-000034000000}"/>
    <hyperlink ref="A70" location="_1.03.04___   Transporte de bienes" display="_1.03.04___   Transporte de bienes" xr:uid="{00000000-0004-0000-0300-000035000000}"/>
    <hyperlink ref="A71" location="_1.03.05__" display="_1.03.05__" xr:uid="{00000000-0004-0000-0300-000036000000}"/>
    <hyperlink ref="A72" location="_1.03.06___Comisiones y gastos por s" display="_1.03.06___Comisiones y gastos por s" xr:uid="{00000000-0004-0000-0300-000037000000}"/>
    <hyperlink ref="A73" location="_1.03.07___Servicios de transferenci" display="_1.03.07___Servicios de transferenci" xr:uid="{00000000-0004-0000-0300-000038000000}"/>
    <hyperlink ref="A75" location="_1.04__" display="_1.04__" xr:uid="{00000000-0004-0000-0300-000039000000}"/>
    <hyperlink ref="B75" location="_1.04__" display="_1.04__" xr:uid="{00000000-0004-0000-0300-00003A000000}"/>
    <hyperlink ref="A76" location="_1.04.01___Servicios médicos y de la" display="_1.04.01___Servicios médicos y de la" xr:uid="{00000000-0004-0000-0300-00003B000000}"/>
    <hyperlink ref="A77" location="_1.04.02___Servicios jurídicos" display="_1.04.02___Servicios jurídicos" xr:uid="{00000000-0004-0000-0300-00003C000000}"/>
    <hyperlink ref="A78" location="_1.04.03___Servicios de ingeniería" display="_1.04.03___Servicios de ingeniería" xr:uid="{00000000-0004-0000-0300-00003D000000}"/>
    <hyperlink ref="A79" location="_1.04.04___Servicios en ciencias eco" display="_1.04.04___Servicios en ciencias eco" xr:uid="{00000000-0004-0000-0300-00003E000000}"/>
    <hyperlink ref="A80" location="_1.04.05___Servicios de desarrollo d" display="_1.04.05___Servicios de desarrollo d" xr:uid="{00000000-0004-0000-0300-00003F000000}"/>
    <hyperlink ref="A81" location="_1.04.06___Servicios generales" display="_1.04.06___Servicios generales" xr:uid="{00000000-0004-0000-0300-000040000000}"/>
    <hyperlink ref="A82" location="_1.04.99___Otros servicios de gestió" display="_1.04.99___Otros servicios de gestió" xr:uid="{00000000-0004-0000-0300-000041000000}"/>
    <hyperlink ref="A84" location="_1.05__" display="_1.05__" xr:uid="{00000000-0004-0000-0300-000042000000}"/>
    <hyperlink ref="B84" location="_1.05__" display="_1.05__" xr:uid="{00000000-0004-0000-0300-000043000000}"/>
    <hyperlink ref="A85" location="_1.05.01___Transporte dentro del paí" display="_1.05.01___Transporte dentro del paí" xr:uid="{00000000-0004-0000-0300-000044000000}"/>
    <hyperlink ref="A86" location="_1.05.02___  Viáticos dentro del paí" display="_1.05.02___  Viáticos dentro del paí" xr:uid="{00000000-0004-0000-0300-000045000000}"/>
    <hyperlink ref="A87" location="_1.05.03__" display="_1.05.03__" xr:uid="{00000000-0004-0000-0300-000046000000}"/>
    <hyperlink ref="A88" location="_1.05.04___Viáticos en el exterior" display="_1.05.04___Viáticos en el exterior" xr:uid="{00000000-0004-0000-0300-000047000000}"/>
    <hyperlink ref="A90" location="_1.06__" display="_1.06__" xr:uid="{00000000-0004-0000-0300-000048000000}"/>
    <hyperlink ref="B90" location="_1.06__" display="_1.06__" xr:uid="{00000000-0004-0000-0300-000049000000}"/>
    <hyperlink ref="A91" location="_1.06.01__Seguros" display="_1.06.01__Seguros" xr:uid="{00000000-0004-0000-0300-00004A000000}"/>
    <hyperlink ref="A92" location="_1.06.02___Reaseguros" display="_1.06.02___Reaseguros" xr:uid="{00000000-0004-0000-0300-00004B000000}"/>
    <hyperlink ref="A93" location="_1.06.03___Obligaciones por contrato" display="_1.06.03___Obligaciones por contrato" xr:uid="{00000000-0004-0000-0300-00004C000000}"/>
    <hyperlink ref="A95" location="_1.07__" display="_1.07__" xr:uid="{00000000-0004-0000-0300-00004D000000}"/>
    <hyperlink ref="B95" location="_1.07__" display="_1.07__" xr:uid="{00000000-0004-0000-0300-00004E000000}"/>
    <hyperlink ref="A96" location="_Hlt506361970" display="_Hlt506361970" xr:uid="{00000000-0004-0000-0300-00004F000000}"/>
    <hyperlink ref="A97" location="_1.07.02___Actividades protocolarias" display="_1.07.02___Actividades protocolarias" xr:uid="{00000000-0004-0000-0300-000050000000}"/>
    <hyperlink ref="A98" location="_1.07.03___Gastos de representación " display="_1.07.03___Gastos de representación " xr:uid="{00000000-0004-0000-0300-000051000000}"/>
    <hyperlink ref="A100" location="_1.08__" display="_1.08__" xr:uid="{00000000-0004-0000-0300-000052000000}"/>
    <hyperlink ref="B100" location="_1.08__" display="_1.08__" xr:uid="{00000000-0004-0000-0300-000053000000}"/>
    <hyperlink ref="A101" location="_1.08.01___Mantenimiento de edificio" display="_1.08.01___Mantenimiento de edificio" xr:uid="{00000000-0004-0000-0300-000054000000}"/>
    <hyperlink ref="A102" location="_1.08.02___Mantenimiento de vías de " display="_1.08.02___Mantenimiento de vías de " xr:uid="{00000000-0004-0000-0300-000055000000}"/>
    <hyperlink ref="A103" location="_1.08.03___Mantenimiento de instalac" display="_1.08.03___Mantenimiento de instalac" xr:uid="{00000000-0004-0000-0300-000056000000}"/>
    <hyperlink ref="A104" location="_1.08.04___Mantenimiento y reparació" display="_1.08.04___Mantenimiento y reparació" xr:uid="{00000000-0004-0000-0300-000057000000}"/>
    <hyperlink ref="A105" location="_1.08.05___Mantenimiento y reparació" display="_1.08.05___Mantenimiento y reparació" xr:uid="{00000000-0004-0000-0300-000058000000}"/>
    <hyperlink ref="A106" location="_1.08.06___  Mantenimiento y reparac" display="_1.08.06___  Mantenimiento y reparac" xr:uid="{00000000-0004-0000-0300-000059000000}"/>
    <hyperlink ref="A107" location="_1.08.07___Mantenimiento y reparació" display="_1.08.07___Mantenimiento y reparació" xr:uid="{00000000-0004-0000-0300-00005A000000}"/>
    <hyperlink ref="A108" location="_1.08.08___Mantenimiento y reparació" display="_1.08.08___Mantenimiento y reparació" xr:uid="{00000000-0004-0000-0300-00005B000000}"/>
    <hyperlink ref="A109" location="_1.08.99___Mantenimiento y reparació" display="_1.08.99___Mantenimiento y reparació" xr:uid="{00000000-0004-0000-0300-00005C000000}"/>
    <hyperlink ref="A111" location="_1.09___Impuestos" display="_1.09___Impuestos" xr:uid="{00000000-0004-0000-0300-00005D000000}"/>
    <hyperlink ref="B111" location="_1.09___Impuestos" display="_1.09___Impuestos" xr:uid="{00000000-0004-0000-0300-00005E000000}"/>
    <hyperlink ref="A112" location="_1.09.01___Impuestos sobre ingresos " display="_1.09.01___Impuestos sobre ingresos " xr:uid="{00000000-0004-0000-0300-00005F000000}"/>
    <hyperlink ref="A113" location="_1.09.02___Impuestos sobre bienes in_1" display="_1.09.02___Impuestos sobre bienes in_1" xr:uid="{00000000-0004-0000-0300-000060000000}"/>
    <hyperlink ref="A114" location="_1.09.03___Impuestos de patentes" display="_1.09.03___Impuestos de patentes" xr:uid="{00000000-0004-0000-0300-000061000000}"/>
    <hyperlink ref="A115" location="_1.09.99__" display="_1.09.99__" xr:uid="{00000000-0004-0000-0300-000062000000}"/>
    <hyperlink ref="A117" location="_1.99__" display="_1.99__" xr:uid="{00000000-0004-0000-0300-000063000000}"/>
    <hyperlink ref="B117" location="_1.99__" display="_1.99__" xr:uid="{00000000-0004-0000-0300-000064000000}"/>
    <hyperlink ref="A118" location="_1.99.01___  Servicios de regulación" display="_1.99.01___  Servicios de regulación" xr:uid="{00000000-0004-0000-0300-000065000000}"/>
    <hyperlink ref="A119" location="_1.99.02___  Intereses moratorios y " display="_1.99.02___  Intereses moratorios y " xr:uid="{00000000-0004-0000-0300-000066000000}"/>
    <hyperlink ref="A120" location="_1.99.03___  Gastos de oficinas en e" display="_1.99.03___  Gastos de oficinas en e" xr:uid="{00000000-0004-0000-0300-000067000000}"/>
    <hyperlink ref="A121" location="_1.99.04__" display="_1.99.04__" xr:uid="{00000000-0004-0000-0300-000068000000}"/>
    <hyperlink ref="A122" location="_1.99.05___  Deducibles" display="_1.99.05___  Deducibles" xr:uid="{00000000-0004-0000-0300-000069000000}"/>
    <hyperlink ref="A123" location="_Hlt506356377" display="_Hlt506356377" xr:uid="{00000000-0004-0000-0300-00006A000000}"/>
    <hyperlink ref="A125" location="_2___4" display="_2___4" xr:uid="{00000000-0004-0000-0300-00006B000000}"/>
    <hyperlink ref="A126" location="_2.01_Productos_químicos" display="_2.01_Productos_químicos" xr:uid="{00000000-0004-0000-0300-00006C000000}"/>
    <hyperlink ref="B126" location="_2.01_Productos_químicos" display="_2.01_Productos_químicos" xr:uid="{00000000-0004-0000-0300-00006D000000}"/>
    <hyperlink ref="A127" location="_2.01.01___   Combustibles y lubrica_1" display="_2.01.01___   Combustibles y lubrica_1" xr:uid="{00000000-0004-0000-0300-00006E000000}"/>
    <hyperlink ref="A128" location="_2.01.02___  Productos farmacéuticos" display="_2.01.02___  Productos farmacéuticos" xr:uid="{00000000-0004-0000-0300-00006F000000}"/>
    <hyperlink ref="A129" location="_2.01.03___  Productos veterinarios" display="_2.01.03___  Productos veterinarios" xr:uid="{00000000-0004-0000-0300-000070000000}"/>
    <hyperlink ref="A130" location="_2.01.04___ Tintas, pinturas y diluy" display="_2.01.04___ Tintas, pinturas y diluy" xr:uid="{00000000-0004-0000-0300-000071000000}"/>
    <hyperlink ref="A131" location="_2.01.99___  Otros productos químico" display="_2.01.99___  Otros productos químico" xr:uid="{00000000-0004-0000-0300-000072000000}"/>
    <hyperlink ref="A133" location="_2.02___1" display="_2.02___1" xr:uid="{00000000-0004-0000-0300-000073000000}"/>
    <hyperlink ref="B133" location="_2.02___1" display="_2.02___1" xr:uid="{00000000-0004-0000-0300-000074000000}"/>
    <hyperlink ref="A134" location="_2.02.01__" display="_2.02.01__" xr:uid="{00000000-0004-0000-0300-000075000000}"/>
    <hyperlink ref="A135" location="_2.02.02___Productos agroforestales" display="_2.02.02___Productos agroforestales" xr:uid="{00000000-0004-0000-0300-000076000000}"/>
    <hyperlink ref="A136" location="_2.02.03___Alimentos y bebidas" display="_2.02.03___Alimentos y bebidas" xr:uid="{00000000-0004-0000-0300-000077000000}"/>
    <hyperlink ref="A137" location="_2.02.04___1" display="_2.02.04___1" xr:uid="{00000000-0004-0000-0300-000078000000}"/>
    <hyperlink ref="A140" location="_2.03__" display="_2.03__" xr:uid="{00000000-0004-0000-0300-000079000000}"/>
    <hyperlink ref="A141" location="_2.03.01___   Materiales y productos_1" display="_2.03.01___   Materiales y productos_1" xr:uid="{00000000-0004-0000-0300-00007A000000}"/>
    <hyperlink ref="A142" location="_2.03.02___   Materiales y productos_1" display="_2.03.02___   Materiales y productos_1" xr:uid="{00000000-0004-0000-0300-00007B000000}"/>
    <hyperlink ref="A143" location="_2.03.03___    Madera y sus derivado_1" display="_2.03.03___    Madera y sus derivado_1" xr:uid="{00000000-0004-0000-0300-00007C000000}"/>
    <hyperlink ref="A144" location="_2.03.04___  Materiales y productos _1" display="_2.03.04___  Materiales y productos _1" xr:uid="{00000000-0004-0000-0300-00007D000000}"/>
    <hyperlink ref="A145" location="_2.03.05___    Materiales y producto_1" display="_2.03.05___    Materiales y producto_1" xr:uid="{00000000-0004-0000-0300-00007E000000}"/>
    <hyperlink ref="A146" location="_Hlt506356393" display="_Hlt506356393" xr:uid="{00000000-0004-0000-0300-00007F000000}"/>
    <hyperlink ref="A147" location="_2.03.99___   Otros materiales y pro_1" display="_2.03.99___   Otros materiales y pro_1" xr:uid="{00000000-0004-0000-0300-000080000000}"/>
    <hyperlink ref="A149" location="_2.04__Herramientas," display="_2.04__Herramientas," xr:uid="{00000000-0004-0000-0300-000081000000}"/>
    <hyperlink ref="B149" location="_2.04__Herramientas," display="_2.04__Herramientas," xr:uid="{00000000-0004-0000-0300-000082000000}"/>
    <hyperlink ref="A150" location="_2.04.01___   Herramientas e instrum_1" display="_2.04.01___   Herramientas e instrum_1" xr:uid="{00000000-0004-0000-0300-000083000000}"/>
    <hyperlink ref="A151" location="_2.04.02__" display="_2.04.02__" xr:uid="{00000000-0004-0000-0300-000084000000}"/>
    <hyperlink ref="A153" location="_2.05__" display="_2.05__" xr:uid="{00000000-0004-0000-0300-000085000000}"/>
    <hyperlink ref="A154" location="_2.05.01___Materia prima_1" display="_2.05.01___Materia prima_1" xr:uid="{00000000-0004-0000-0300-000086000000}"/>
    <hyperlink ref="A155" location="_2.05.02___Productos terminados_1" display="_2.05.02___Productos terminados_1" xr:uid="{00000000-0004-0000-0300-000087000000}"/>
    <hyperlink ref="A156" location="_2.05.03___Energía eléctrica_1" display="_2.05.03___Energía eléctrica_1" xr:uid="{00000000-0004-0000-0300-000088000000}"/>
    <hyperlink ref="A157" location="_Hlt506373174" display="_Hlt506373174" xr:uid="{00000000-0004-0000-0300-000089000000}"/>
    <hyperlink ref="A159" location="_2.99___1" display="_2.99___1" xr:uid="{00000000-0004-0000-0300-00008A000000}"/>
    <hyperlink ref="B159" location="_2.99___1" display="_2.99___1" xr:uid="{00000000-0004-0000-0300-00008B000000}"/>
    <hyperlink ref="A160" location="_2.99.01__" display="_2.99.01__" xr:uid="{00000000-0004-0000-0300-00008C000000}"/>
    <hyperlink ref="A161" location="_2.99.02___ Útiles y materiales médi" display="_2.99.02___ Útiles y materiales médi" xr:uid="{00000000-0004-0000-0300-00008D000000}"/>
    <hyperlink ref="A162" location="_2.99.03__" display="_2.99.03__" xr:uid="{00000000-0004-0000-0300-00008E000000}"/>
    <hyperlink ref="A163" location="_2.99.04__" display="_2.99.04__" xr:uid="{00000000-0004-0000-0300-00008F000000}"/>
    <hyperlink ref="A164" location="_2.99.05___ Útiles y materiales de l" display="_2.99.05___ Útiles y materiales de l" xr:uid="{00000000-0004-0000-0300-000090000000}"/>
    <hyperlink ref="A165" location="_2.99.06__" display="_2.99.06__" xr:uid="{00000000-0004-0000-0300-000091000000}"/>
    <hyperlink ref="A166" location="_2.99.07__" display="_2.99.07__" xr:uid="{00000000-0004-0000-0300-000092000000}"/>
    <hyperlink ref="A167" location="_2.99.99__" display="_2.99.99__" xr:uid="{00000000-0004-0000-0300-000093000000}"/>
    <hyperlink ref="A169" location="_3___1" display="_3___1" xr:uid="{00000000-0004-0000-0300-000094000000}"/>
    <hyperlink ref="A170" location="_3.01_Intereses_sobre" display="_3.01_Intereses_sobre" xr:uid="{00000000-0004-0000-0300-000095000000}"/>
    <hyperlink ref="B170" location="_3.01_Intereses_sobre" display="_3.01_Intereses_sobre" xr:uid="{00000000-0004-0000-0300-000096000000}"/>
    <hyperlink ref="A171" location="_3.01.01__" display="_3.01.01__" xr:uid="{00000000-0004-0000-0300-000097000000}"/>
    <hyperlink ref="A172" location="_3.01.02___1" display="_3.01.02___1" xr:uid="{00000000-0004-0000-0300-000098000000}"/>
    <hyperlink ref="A173" location="_3.01.03__Intereses" display="_3.01.03__Intereses" xr:uid="{00000000-0004-0000-0300-000099000000}"/>
    <hyperlink ref="A174" location="_3.01.04__Intereses" display="_3.01.04__Intereses" xr:uid="{00000000-0004-0000-0300-00009A000000}"/>
    <hyperlink ref="A176" location="_3.02_Intereses_sobre" display="_3.02_Intereses_sobre" xr:uid="{00000000-0004-0000-0300-00009B000000}"/>
    <hyperlink ref="B176" location="_3.02_Intereses_sobre" display="_3.02_Intereses_sobre" xr:uid="{00000000-0004-0000-0300-00009C000000}"/>
    <hyperlink ref="A177" location="_3.02.01__" display="_3.02.01__" xr:uid="{00000000-0004-0000-0300-00009D000000}"/>
    <hyperlink ref="A178" location="_3.02.02__" display="_3.02.02__" xr:uid="{00000000-0004-0000-0300-00009E000000}"/>
    <hyperlink ref="A179" location="_3.02.03___1" display="_3.02.03___1" xr:uid="{00000000-0004-0000-0300-00009F000000}"/>
    <hyperlink ref="A180" location="_3.02.04___Intereses sobre préstamos" display="_3.02.04___Intereses sobre préstamos" xr:uid="{00000000-0004-0000-0300-0000A0000000}"/>
    <hyperlink ref="A181" location="_3.02.05__" display="_3.02.05__" xr:uid="{00000000-0004-0000-0300-0000A1000000}"/>
    <hyperlink ref="A182" location="_3.02.06__" display="_3.02.06__" xr:uid="{00000000-0004-0000-0300-0000A2000000}"/>
    <hyperlink ref="A183" location="_3.02.07__" display="_3.02.07__" xr:uid="{00000000-0004-0000-0300-0000A3000000}"/>
    <hyperlink ref="A184" location="_3.02.08__" display="_3.02.08__" xr:uid="{00000000-0004-0000-0300-0000A4000000}"/>
    <hyperlink ref="A185" location="_3.02.08__" display="_3.02.08__" xr:uid="{00000000-0004-0000-0300-0000A5000000}"/>
    <hyperlink ref="B186" location="_3.03__" display="_3.03__" xr:uid="{00000000-0004-0000-0300-0000A6000000}"/>
    <hyperlink ref="A187" location="_3.03.01__" display="_3.03.01__" xr:uid="{00000000-0004-0000-0300-0000A7000000}"/>
    <hyperlink ref="A188" location="_3.03.99___Intereses sobre otras obl" display="_3.03.99___Intereses sobre otras obl" xr:uid="{00000000-0004-0000-0300-0000A8000000}"/>
    <hyperlink ref="A190" location="_3.04_Comisiones_y" display="_3.04_Comisiones_y" xr:uid="{00000000-0004-0000-0300-0000A9000000}"/>
    <hyperlink ref="B190" location="_3.04_Comisiones_y" display="_3.04_Comisiones_y" xr:uid="{00000000-0004-0000-0300-0000AA000000}"/>
    <hyperlink ref="A191" location="_3.99.01__Comisiones" display="_3.99.01__Comisiones" xr:uid="{00000000-0004-0000-0300-0000AB000000}"/>
    <hyperlink ref="A192" location="_3.99.02__Comisiones" display="_3.99.02__Comisiones" xr:uid="{00000000-0004-0000-0300-0000AC000000}"/>
    <hyperlink ref="A193" location="_3.99.03__" display="_3.99.03__" xr:uid="{00000000-0004-0000-0300-0000AD000000}"/>
    <hyperlink ref="A194" location="_3.99.04__" display="_3.99.04__" xr:uid="{00000000-0004-0000-0300-0000AE000000}"/>
    <hyperlink ref="A195" location="_3.99.05__" display="_3.99.05__" xr:uid="{00000000-0004-0000-0300-0000AF000000}"/>
    <hyperlink ref="A197" location="_4__" display="_4__" xr:uid="{00000000-0004-0000-0300-0000B0000000}"/>
    <hyperlink ref="A198" location="_4.01_Préstamos_1" display="_4.01_Préstamos_1" xr:uid="{00000000-0004-0000-0300-0000B1000000}"/>
    <hyperlink ref="B198" location="_4.01_Préstamos_1" display="_4.01_Préstamos_1" xr:uid="{00000000-0004-0000-0300-0000B2000000}"/>
    <hyperlink ref="A199" location="_4.01.01__" display="_4.01.01__" xr:uid="{00000000-0004-0000-0300-0000B3000000}"/>
    <hyperlink ref="A200" location="_4.01.02__" display="_4.01.02__" xr:uid="{00000000-0004-0000-0300-0000B4000000}"/>
    <hyperlink ref="A201" location="_4.01.03__" display="_4.01.03__" xr:uid="{00000000-0004-0000-0300-0000B5000000}"/>
    <hyperlink ref="A202" location="_4.01.04__" display="_4.01.04__" xr:uid="{00000000-0004-0000-0300-0000B6000000}"/>
    <hyperlink ref="A203" location="_4.01.05__" display="_4.01.05__" xr:uid="{00000000-0004-0000-0300-0000B7000000}"/>
    <hyperlink ref="A204" location="_4.01.06__" display="_4.01.06__" xr:uid="{00000000-0004-0000-0300-0000B8000000}"/>
    <hyperlink ref="A205" location="_4.01.07__" display="_4.01.07__" xr:uid="{00000000-0004-0000-0300-0000B9000000}"/>
    <hyperlink ref="A206" location="_4.01.08__" display="_4.01.08__" xr:uid="{00000000-0004-0000-0300-0000BA000000}"/>
    <hyperlink ref="A208" location="_4.02_Adquisición_" display="_4.02_Adquisición_" xr:uid="{00000000-0004-0000-0300-0000BB000000}"/>
    <hyperlink ref="B208" location="_4.02_Adquisición_" display="_4.02_Adquisición_" xr:uid="{00000000-0004-0000-0300-0000BC000000}"/>
    <hyperlink ref="A209" location="_4.02.01__" display="_4.02.01__" xr:uid="{00000000-0004-0000-0300-0000BD000000}"/>
    <hyperlink ref="A210" location="_4.02.02__" display="_4.02.02__" xr:uid="{00000000-0004-0000-0300-0000BE000000}"/>
    <hyperlink ref="A211" location="_4.02.03__" display="_4.02.03__" xr:uid="{00000000-0004-0000-0300-0000BF000000}"/>
    <hyperlink ref="A212" location="_4.02.04__" display="_4.02.04__" xr:uid="{00000000-0004-0000-0300-0000C0000000}"/>
    <hyperlink ref="A213" location="_4.02.05___1" display="_4.02.05___1" xr:uid="{00000000-0004-0000-0300-0000C1000000}"/>
    <hyperlink ref="A214" location="_4.02.06__" display="_4.02.06__" xr:uid="{00000000-0004-0000-0300-0000C2000000}"/>
    <hyperlink ref="A215" location="_4.02.07__" display="_4.02.07__" xr:uid="{00000000-0004-0000-0300-0000C3000000}"/>
    <hyperlink ref="A216" location="_4.02.08__" display="_4.02.08__" xr:uid="{00000000-0004-0000-0300-0000C4000000}"/>
    <hyperlink ref="A218" location="_4.99.99__" display="_4.99.99__" xr:uid="{00000000-0004-0000-0300-0000C5000000}"/>
    <hyperlink ref="B218" location="_4.99.99__" display="_4.99.99__" xr:uid="{00000000-0004-0000-0300-0000C6000000}"/>
    <hyperlink ref="A219" location="_4.99.01__" display="_4.99.01__" xr:uid="{00000000-0004-0000-0300-0000C7000000}"/>
    <hyperlink ref="A220" location="_4.99.99__" display="_4.99.99__" xr:uid="{00000000-0004-0000-0300-0000C8000000}"/>
    <hyperlink ref="A222" location="_5___1" display="_5___1" xr:uid="{00000000-0004-0000-0300-0000C9000000}"/>
    <hyperlink ref="A223" location="_5.01___1" display="_5.01___1" xr:uid="{00000000-0004-0000-0300-0000CA000000}"/>
    <hyperlink ref="B223" location="_5.01___1" display="_5.01___1" xr:uid="{00000000-0004-0000-0300-0000CB000000}"/>
    <hyperlink ref="A224" location="_5.01.01__" display="_5.01.01__" xr:uid="{00000000-0004-0000-0300-0000CC000000}"/>
    <hyperlink ref="A225" location="_5.01.02___Equipo de transporte" display="_5.01.02___Equipo de transporte" xr:uid="{00000000-0004-0000-0300-0000CD000000}"/>
    <hyperlink ref="A226" location="_5.01.03__" display="_5.01.03__" xr:uid="{00000000-0004-0000-0300-0000CE000000}"/>
    <hyperlink ref="A227" location="_5.01.04___1" display="_5.01.04___1" xr:uid="{00000000-0004-0000-0300-0000CF000000}"/>
    <hyperlink ref="A228" location="_5.01.05__" display="_5.01.05__" xr:uid="{00000000-0004-0000-0300-0000D0000000}"/>
    <hyperlink ref="A229" location="_5.01.06__" display="_5.01.06__" xr:uid="{00000000-0004-0000-0300-0000D1000000}"/>
    <hyperlink ref="A230" location="_5.01.07___1" display="_5.01.07___1" xr:uid="{00000000-0004-0000-0300-0000D2000000}"/>
    <hyperlink ref="A231" location="_5.01.99__" display="_5.01.99__" xr:uid="{00000000-0004-0000-0300-0000D3000000}"/>
    <hyperlink ref="A233" location="_5.02_Construcciones,_adiciones" display="_5.02_Construcciones,_adiciones" xr:uid="{00000000-0004-0000-0300-0000D4000000}"/>
    <hyperlink ref="B233" location="_5.02_Construcciones,_adiciones" display="_5.02_Construcciones,_adiciones" xr:uid="{00000000-0004-0000-0300-0000D5000000}"/>
    <hyperlink ref="A234" location="_5.02.01___Edificios" display="_5.02.01___Edificios" xr:uid="{00000000-0004-0000-0300-0000D6000000}"/>
    <hyperlink ref="A235" location="_5.02.02__" display="_5.02.02__" xr:uid="{00000000-0004-0000-0300-0000D7000000}"/>
    <hyperlink ref="A236" location="_5.02.03___Vías férreas" display="_5.02.03___Vías férreas" xr:uid="{00000000-0004-0000-0300-0000D8000000}"/>
    <hyperlink ref="A237" location="_5.02.04___Obras marítimas y fluvial" display="_5.02.04___Obras marítimas y fluvial" xr:uid="{00000000-0004-0000-0300-0000D9000000}"/>
    <hyperlink ref="A238" location="_5.02.05__" display="_5.02.05__" xr:uid="{00000000-0004-0000-0300-0000DA000000}"/>
    <hyperlink ref="A239" location="_5.02.06__" display="_5.02.06__" xr:uid="{00000000-0004-0000-0300-0000DB000000}"/>
    <hyperlink ref="A240" location="_5.02.07__" display="_5.02.07__" xr:uid="{00000000-0004-0000-0300-0000DC000000}"/>
    <hyperlink ref="A241" location="_5.02.99__" display="_5.02.99__" xr:uid="{00000000-0004-0000-0300-0000DD000000}"/>
    <hyperlink ref="A243" location="_5.03__" display="_5.03__" xr:uid="{00000000-0004-0000-0300-0000DE000000}"/>
    <hyperlink ref="B243" location="_5.03__" display="_5.03__" xr:uid="{00000000-0004-0000-0300-0000DF000000}"/>
    <hyperlink ref="A244" location="_5.03.01__" display="_5.03.01__" xr:uid="{00000000-0004-0000-0300-0000E0000000}"/>
    <hyperlink ref="A245" location="_5.03.02__" display="_5.03.02__" xr:uid="{00000000-0004-0000-0300-0000E1000000}"/>
    <hyperlink ref="A246" location="_5.03.99__" display="_5.03.99__" xr:uid="{00000000-0004-0000-0300-0000E2000000}"/>
    <hyperlink ref="A248" location="_5.99__" display="_5.99__" xr:uid="{00000000-0004-0000-0300-0000E3000000}"/>
    <hyperlink ref="B248" location="_5.99__" display="_5.99__" xr:uid="{00000000-0004-0000-0300-0000E4000000}"/>
    <hyperlink ref="A249" location="_5.99.01___1" display="_5.99.01___1" xr:uid="{00000000-0004-0000-0300-0000E5000000}"/>
    <hyperlink ref="A250" location="_5.99.02__" display="_5.99.02__" xr:uid="{00000000-0004-0000-0300-0000E6000000}"/>
    <hyperlink ref="A251" location="_5.99.03__" display="_5.99.03__" xr:uid="{00000000-0004-0000-0300-0000E7000000}"/>
    <hyperlink ref="A252" location="_5.99.99__" display="_5.99.99__" xr:uid="{00000000-0004-0000-0300-0000E8000000}"/>
    <hyperlink ref="A254" location="_6_TRANSFERENCIAS_CORRIENTES_4" display="_6_TRANSFERENCIAS_CORRIENTES_4" xr:uid="{00000000-0004-0000-0300-0000E9000000}"/>
    <hyperlink ref="A255" location="_6.01__" display="_6.01__" xr:uid="{00000000-0004-0000-0300-0000EA000000}"/>
    <hyperlink ref="B255" location="_6.01__" display="_6.01__" xr:uid="{00000000-0004-0000-0300-0000EB000000}"/>
    <hyperlink ref="A256" location="_6.01.01__" display="_6.01.01__" xr:uid="{00000000-0004-0000-0300-0000EC000000}"/>
    <hyperlink ref="A257" location="_6.01.02__" display="_6.01.02__" xr:uid="{00000000-0004-0000-0300-0000ED000000}"/>
    <hyperlink ref="A258" location="_6.01.03__" display="_6.01.03__" xr:uid="{00000000-0004-0000-0300-0000EE000000}"/>
    <hyperlink ref="A259" location="_6.01.04__" display="_6.01.04__" xr:uid="{00000000-0004-0000-0300-0000EF000000}"/>
    <hyperlink ref="A260" location="_6.01.05__" display="_6.01.05__" xr:uid="{00000000-0004-0000-0300-0000F0000000}"/>
    <hyperlink ref="A261" location="_6.01.06__" display="_6.01.06__" xr:uid="{00000000-0004-0000-0300-0000F1000000}"/>
    <hyperlink ref="A262" location="_6.01.07__" display="_6.01.07__" xr:uid="{00000000-0004-0000-0300-0000F2000000}"/>
    <hyperlink ref="A263" location="_6.01.08__" display="_6.01.08__" xr:uid="{00000000-0004-0000-0300-0000F3000000}"/>
    <hyperlink ref="A264" location="_6.01.09__" display="_6.01.09__" xr:uid="{00000000-0004-0000-0300-0000F4000000}"/>
    <hyperlink ref="A266" location="_6.02___1" display="_6.02___1" xr:uid="{00000000-0004-0000-0300-0000F5000000}"/>
    <hyperlink ref="B266" location="_6.02___1" display="_6.02___1" xr:uid="{00000000-0004-0000-0300-0000F6000000}"/>
    <hyperlink ref="A267" location="_6.02.01__" display="_6.02.01__" xr:uid="{00000000-0004-0000-0300-0000F7000000}"/>
    <hyperlink ref="A268" location="_6.02.02__" display="_6.02.02__" xr:uid="{00000000-0004-0000-0300-0000F8000000}"/>
    <hyperlink ref="A269" location="_6.02.03__" display="_6.02.03__" xr:uid="{00000000-0004-0000-0300-0000F9000000}"/>
    <hyperlink ref="A270" location="_6.02.99__" display="_6.02.99__" xr:uid="{00000000-0004-0000-0300-0000FA000000}"/>
    <hyperlink ref="A272" location="_6.03__" display="_6.03__" xr:uid="{00000000-0004-0000-0300-0000FB000000}"/>
    <hyperlink ref="B272" location="_6.03__" display="_6.03__" xr:uid="{00000000-0004-0000-0300-0000FC000000}"/>
    <hyperlink ref="A273" location="_6.03.01___Prestaciones legales_1" display="_6.03.01___Prestaciones legales_1" xr:uid="{00000000-0004-0000-0300-0000FD000000}"/>
    <hyperlink ref="A274" location="_6.03.02__" display="_6.03.02__" xr:uid="{00000000-0004-0000-0300-0000FE000000}"/>
    <hyperlink ref="A275" location="_6.03.03__" display="_6.03.03__" xr:uid="{00000000-0004-0000-0300-0000FF000000}"/>
    <hyperlink ref="A276" location="_6.03.04__" display="_6.03.04__" xr:uid="{00000000-0004-0000-0300-000000010000}"/>
    <hyperlink ref="A277" location="_6.03.05__Cuota" display="_6.03.05__Cuota" xr:uid="{00000000-0004-0000-0300-000001010000}"/>
    <hyperlink ref="A278" location="_6.03.99___1" display="_6.03.99___1" xr:uid="{00000000-0004-0000-0300-000002010000}"/>
    <hyperlink ref="A280" location="_6.04__" display="_6.04__" xr:uid="{00000000-0004-0000-0300-000003010000}"/>
    <hyperlink ref="A281" location="_6.04.01__" display="_6.04.01__" xr:uid="{00000000-0004-0000-0300-000004010000}"/>
    <hyperlink ref="A282" location="_6.04.02__" display="_6.04.02__" xr:uid="{00000000-0004-0000-0300-000005010000}"/>
    <hyperlink ref="A283" location="_6.04.03___1" display="_6.04.03___1" xr:uid="{00000000-0004-0000-0300-000006010000}"/>
    <hyperlink ref="A284" location="_6.04.04__" display="_6.04.04__" xr:uid="{00000000-0004-0000-0300-000007010000}"/>
    <hyperlink ref="A286" location="_6.05__" display="_6.05__" xr:uid="{00000000-0004-0000-0300-000008010000}"/>
    <hyperlink ref="A287" location="_6.05.01__" display="_6.05.01__" xr:uid="{00000000-0004-0000-0300-000009010000}"/>
    <hyperlink ref="A289" location="_6.06__" display="_6.06__" xr:uid="{00000000-0004-0000-0300-00000A010000}"/>
    <hyperlink ref="B289" location="_6.06__" display="_6.06__" xr:uid="{00000000-0004-0000-0300-00000B010000}"/>
    <hyperlink ref="A290" location="_6.06.01___1" display="_6.06.01___1" xr:uid="{00000000-0004-0000-0300-00000C010000}"/>
    <hyperlink ref="A291" location="_6.06.02__" display="_6.06.02__" xr:uid="{00000000-0004-0000-0300-00000D010000}"/>
    <hyperlink ref="A293" location="_6.07__" display="_6.07__" xr:uid="{00000000-0004-0000-0300-00000E010000}"/>
    <hyperlink ref="B293" location="_6.07__" display="_6.07__" xr:uid="{00000000-0004-0000-0300-00000F010000}"/>
    <hyperlink ref="A294" location="_6.07.01__" display="_6.07.01__" xr:uid="{00000000-0004-0000-0300-000010010000}"/>
    <hyperlink ref="A295" location="_6.07.02___1" display="_6.07.02___1" xr:uid="{00000000-0004-0000-0300-000011010000}"/>
    <hyperlink ref="A297" location="_7__" display="_7__" xr:uid="{00000000-0004-0000-0300-000012010000}"/>
    <hyperlink ref="A298" location="_7.01__" display="_7.01__" xr:uid="{00000000-0004-0000-0300-000013010000}"/>
    <hyperlink ref="B298" location="_7.01__" display="_7.01__" xr:uid="{00000000-0004-0000-0300-000014010000}"/>
    <hyperlink ref="A299" location="_7.01.01__" display="_7.01.01__" xr:uid="{00000000-0004-0000-0300-000015010000}"/>
    <hyperlink ref="A300" location="_7.01.02__" display="_7.01.02__" xr:uid="{00000000-0004-0000-0300-000016010000}"/>
    <hyperlink ref="A301" location="_7.01.03__" display="_7.01.03__" xr:uid="{00000000-0004-0000-0300-000017010000}"/>
    <hyperlink ref="A302" location="_7.01.04__" display="_7.01.04__" xr:uid="{00000000-0004-0000-0300-000018010000}"/>
    <hyperlink ref="A304" location="_7.01.06__" display="_7.01.06__" xr:uid="{00000000-0004-0000-0300-000019010000}"/>
    <hyperlink ref="A305" location="_7.01.07__" display="_7.01.07__" xr:uid="{00000000-0004-0000-0300-00001A010000}"/>
    <hyperlink ref="A307" location="_7.02__" display="_7.02__" xr:uid="{00000000-0004-0000-0300-00001B010000}"/>
    <hyperlink ref="A308" location="_7.02.01__Transferencias" display="_7.02.01__Transferencias" xr:uid="{00000000-0004-0000-0300-00001C010000}"/>
    <hyperlink ref="A310" location="_7.03___1" display="_7.03___1" xr:uid="{00000000-0004-0000-0300-00001D010000}"/>
    <hyperlink ref="B310" location="_7.03___1" display="_7.03___1" xr:uid="{00000000-0004-0000-0300-00001E010000}"/>
    <hyperlink ref="A311" location="_7.03.01__" display="_7.03.01__" xr:uid="{00000000-0004-0000-0300-00001F010000}"/>
    <hyperlink ref="A312" location="_7.03.02__" display="_7.03.02__" xr:uid="{00000000-0004-0000-0300-000020010000}"/>
    <hyperlink ref="A313" location="_7.03.03__" display="_7.03.03__" xr:uid="{00000000-0004-0000-0300-000021010000}"/>
    <hyperlink ref="A314" location="_7.03.99_Transferencias_de" display="_7.03.99_Transferencias_de" xr:uid="{00000000-0004-0000-0300-000022010000}"/>
    <hyperlink ref="A316" location="_7.04___1" display="_7.04___1" xr:uid="{00000000-0004-0000-0300-000023010000}"/>
    <hyperlink ref="A317" location="_7.04.01__" display="_7.04.01__" xr:uid="{00000000-0004-0000-0300-000024010000}"/>
    <hyperlink ref="A319" location="_7.05__" display="_7.05__" xr:uid="{00000000-0004-0000-0300-000025010000}"/>
    <hyperlink ref="B319" location="_7.05__" display="_7.05__" xr:uid="{00000000-0004-0000-0300-000026010000}"/>
    <hyperlink ref="A320" location="_7.05.01_Transferencias_de" display="_7.05.01_Transferencias_de" xr:uid="{00000000-0004-0000-0300-000027010000}"/>
    <hyperlink ref="A321" location="_7.05.02__" display="_7.05.02__" xr:uid="{00000000-0004-0000-0300-000028010000}"/>
    <hyperlink ref="A323" location="_8_AMORTIZACION_2" display="_8_AMORTIZACION_2" xr:uid="{00000000-0004-0000-0300-000029010000}"/>
    <hyperlink ref="A324" location="_8.01_Amortización_de" display="_8.01_Amortización_de" xr:uid="{00000000-0004-0000-0300-00002A010000}"/>
    <hyperlink ref="B324" location="_8.01_Amortización_de" display="_8.01_Amortización_de" xr:uid="{00000000-0004-0000-0300-00002B010000}"/>
    <hyperlink ref="A325" location="_8.01.01__" display="_8.01.01__" xr:uid="{00000000-0004-0000-0300-00002C010000}"/>
    <hyperlink ref="A326" location="_8.01.02__" display="_8.01.02__" xr:uid="{00000000-0004-0000-0300-00002D010000}"/>
    <hyperlink ref="A327" location="_8.01.03___1" display="_8.01.03___1" xr:uid="{00000000-0004-0000-0300-00002E010000}"/>
    <hyperlink ref="A328" location="_8.01.04__" display="_8.01.04__" xr:uid="{00000000-0004-0000-0300-00002F010000}"/>
    <hyperlink ref="A330" location="_8.02_Amortización_de" display="_8.02_Amortización_de" xr:uid="{00000000-0004-0000-0300-000030010000}"/>
    <hyperlink ref="B330" location="_8.02_Amortización_de" display="_8.02_Amortización_de" xr:uid="{00000000-0004-0000-0300-000031010000}"/>
    <hyperlink ref="A331" location="_8.02.01__" display="_8.02.01__" xr:uid="{00000000-0004-0000-0300-000032010000}"/>
    <hyperlink ref="A332" location="_8.02.02__" display="_8.02.02__" xr:uid="{00000000-0004-0000-0300-000033010000}"/>
    <hyperlink ref="A333" location="_Amortización_de_préstamos" display="_Amortización_de_préstamos" xr:uid="{00000000-0004-0000-0300-000034010000}"/>
    <hyperlink ref="A334" location="_8.02.04__" display="_8.02.04__" xr:uid="{00000000-0004-0000-0300-000035010000}"/>
    <hyperlink ref="A335" location="_8.02.05__" display="_8.02.05__" xr:uid="{00000000-0004-0000-0300-000036010000}"/>
    <hyperlink ref="A336" location="_8.02.06__" display="_8.02.06__" xr:uid="{00000000-0004-0000-0300-000037010000}"/>
    <hyperlink ref="A337" location="_8.02.07__" display="_8.02.07__" xr:uid="{00000000-0004-0000-0300-000038010000}"/>
    <hyperlink ref="A338" location="_8.02.08__" display="_8.02.08__" xr:uid="{00000000-0004-0000-0300-000039010000}"/>
    <hyperlink ref="A340" location="_9___1" display="_9___1" xr:uid="{00000000-0004-0000-0300-00003A010000}"/>
    <hyperlink ref="A341" location="_Hlt506371758" display="_Hlt506371758" xr:uid="{00000000-0004-0000-0300-00003B010000}"/>
    <hyperlink ref="B341" location="_Hlt506371758" display="_Hlt506371758" xr:uid="{00000000-0004-0000-0300-00003C010000}"/>
    <hyperlink ref="A342" location="_9.01.03__" display="_9.01.03__" xr:uid="{00000000-0004-0000-0300-00003D010000}"/>
    <hyperlink ref="A345" location="_9.02__" display="_9.02__" xr:uid="{00000000-0004-0000-0300-00003E010000}"/>
    <hyperlink ref="B345" location="_9.02__" display="_9.02__" xr:uid="{00000000-0004-0000-0300-00003F010000}"/>
    <hyperlink ref="A346" location="_9.02.01__" display="_9.02.01__" xr:uid="{00000000-0004-0000-0300-000040010000}"/>
    <hyperlink ref="A347" location="_9.02.02__" display="_9.02.02__" xr:uid="{00000000-0004-0000-0300-000041010000}"/>
    <hyperlink ref="B9" location="_0__REMUNERACIONES" display="_0__REMUNERACIONES" xr:uid="{00000000-0004-0000-0300-000042010000}"/>
    <hyperlink ref="B11" location="_0.01.01_Sueldos_para_cargos fijos" display="_0.01.01_Sueldos_para_cargos fijos" xr:uid="{00000000-0004-0000-0300-000043010000}"/>
    <hyperlink ref="B12" location="_0.01.02_Jornales" display="_0.01.02_Jornales" xr:uid="{00000000-0004-0000-0300-000044010000}"/>
    <hyperlink ref="B13" location="_0.01.03___Servicios especiales" display="_0.01.03___Servicios especiales" xr:uid="{00000000-0004-0000-0300-000045010000}"/>
    <hyperlink ref="B14" location="_0.01.04___  Sueldos a base de comis" display="_0.01.04___  Sueldos a base de comis" xr:uid="{00000000-0004-0000-0300-000046010000}"/>
    <hyperlink ref="B15" location="_0.01.05_Suplencias" display="_0.01.05_Suplencias" xr:uid="{00000000-0004-0000-0300-000047010000}"/>
    <hyperlink ref="B18" location="_0.02.01_Tiempo_extraordinario" display="_0.02.01_Tiempo_extraordinario" xr:uid="{00000000-0004-0000-0300-000048010000}"/>
    <hyperlink ref="B19" location="_0.02.02_Recargo_de_funciones" display="_0.02.02_Recargo_de_funciones" xr:uid="{00000000-0004-0000-0300-000049010000}"/>
    <hyperlink ref="B20" location="_0.02.03___  Disponibilidad laboral" display="_0.02.03___  Disponibilidad laboral" xr:uid="{00000000-0004-0000-0300-00004A010000}"/>
    <hyperlink ref="B21" location="_Hlt506206007" display="_Hlt506206007" xr:uid="{00000000-0004-0000-0300-00004B010000}"/>
    <hyperlink ref="B22" location="_0.01.05__" display="_0.01.05__" xr:uid="{00000000-0004-0000-0300-00004C010000}"/>
    <hyperlink ref="B25" location="_Hlt506206189" display="_Hlt506206189" xr:uid="{00000000-0004-0000-0300-00004D010000}"/>
    <hyperlink ref="B26" location="_0.03.02_Restricción_al_ejercicio  l" display="_0.03.02_Restricción_al_ejercicio  l" xr:uid="{00000000-0004-0000-0300-00004E010000}"/>
    <hyperlink ref="B27" location="_0.03.03___ Decimotercer mes" display="_0.03.03___ Decimotercer mes" xr:uid="{00000000-0004-0000-0300-00004F010000}"/>
    <hyperlink ref="B28" location="_0.03.04___ Salario escolar" display="_0.03.04___ Salario escolar" xr:uid="{00000000-0004-0000-0300-000050010000}"/>
    <hyperlink ref="B29" location="_0.03.99__" display="_0.03.99__" xr:uid="{00000000-0004-0000-0300-000051010000}"/>
    <hyperlink ref="B33" location="_Contribución_Patronal_al" display="_Contribución_Patronal_al" xr:uid="{00000000-0004-0000-0300-000052010000}"/>
    <hyperlink ref="B34" location="_0.04.02__" display="_0.04.02__" xr:uid="{00000000-0004-0000-0300-000053010000}"/>
    <hyperlink ref="B35" location="_0.04.03___     Contribución Patrona" display="_0.04.03___     Contribución Patrona" xr:uid="{00000000-0004-0000-0300-000054010000}"/>
    <hyperlink ref="B37" location="_0.04.05___ Contribución Patronal al" display="_0.04.05___ Contribución Patronal al" xr:uid="{00000000-0004-0000-0300-000055010000}"/>
    <hyperlink ref="B41" location="_0.05.01___Contribución Patronal al " display="_0.05.01___Contribución Patronal al " xr:uid="{00000000-0004-0000-0300-000056010000}"/>
    <hyperlink ref="B42" location="_0.05.02__" display="_0.05.02__" xr:uid="{00000000-0004-0000-0300-000057010000}"/>
    <hyperlink ref="B43" location="_0.05.03___ Aporte Patronal al Fondo" display="_0.05.03___ Aporte Patronal al Fondo" xr:uid="{00000000-0004-0000-0300-000058010000}"/>
    <hyperlink ref="B44" location="_0.05.04___ Contribución  patronal a" display="_0.05.04___ Contribución  patronal a" xr:uid="{00000000-0004-0000-0300-000059010000}"/>
    <hyperlink ref="B45" location="_0.05.05___Contribución  patronal a " display="_0.05.05___Contribución  patronal a " xr:uid="{00000000-0004-0000-0300-00005A010000}"/>
    <hyperlink ref="A44" location="_0.05.04___ Contribución  patronal a" display="_0.05.04___ Contribución  patronal a" xr:uid="{00000000-0004-0000-0300-00005B010000}"/>
    <hyperlink ref="B47" location="OLE_LINK8" display="OLE_LINK8" xr:uid="{00000000-0004-0000-0300-00005C010000}"/>
    <hyperlink ref="A49" location="_0.99.99__" display="_0.99.99__" xr:uid="{00000000-0004-0000-0300-00005D010000}"/>
    <hyperlink ref="B48" location="_0.99.01___Gastos de representación " display="_0.99.01___Gastos de representación " xr:uid="{00000000-0004-0000-0300-00005E010000}"/>
    <hyperlink ref="B49" location="_0.99.99__" display="_0.99.99__" xr:uid="{00000000-0004-0000-0300-00005F010000}"/>
    <hyperlink ref="B51" location="_1___4" display="_1___4" xr:uid="{00000000-0004-0000-0300-000060010000}"/>
    <hyperlink ref="B53" location="_1.01.01___Alquiler de edificios, lo" display="_1.01.01___Alquiler de edificios, lo" xr:uid="{00000000-0004-0000-0300-000061010000}"/>
    <hyperlink ref="B54" location="_Hlt506254949" display="_Hlt506254949" xr:uid="{00000000-0004-0000-0300-000062010000}"/>
    <hyperlink ref="B55" location="_1.01.03___ Alquiler de equipo de có" display="_1.01.03___ Alquiler de equipo de có" xr:uid="{00000000-0004-0000-0300-000063010000}"/>
    <hyperlink ref="B56" location="_1.01.04___Alquiler y derechos para " display="_1.01.04___Alquiler y derechos para " xr:uid="{00000000-0004-0000-0300-000064010000}"/>
    <hyperlink ref="B57" location="_1.01.99___Otros alquileres" display="_1.01.99___Otros alquileres" xr:uid="{00000000-0004-0000-0300-000065010000}"/>
    <hyperlink ref="B60" location="_1.02.01___Servicio de agua y alcant" display="_1.02.01___Servicio de agua y alcant" xr:uid="{00000000-0004-0000-0300-000066010000}"/>
    <hyperlink ref="B61" location="_1.02.02__" display="_1.02.02__" xr:uid="{00000000-0004-0000-0300-000067010000}"/>
    <hyperlink ref="B62" location="_1.02.03___ Servicio de correo" display="_1.02.03___ Servicio de correo" xr:uid="{00000000-0004-0000-0300-000068010000}"/>
    <hyperlink ref="B63" location="_1.02.04___ Servicio de telecomunica" display="_1.02.04___ Servicio de telecomunica" xr:uid="{00000000-0004-0000-0300-000069010000}"/>
    <hyperlink ref="B64" location="_1.02.99___Otros servicios básicos" display="_1.02.99___Otros servicios básicos" xr:uid="{00000000-0004-0000-0300-00006A010000}"/>
    <hyperlink ref="B67" location="_Hlt506255274" display="_Hlt506255274" xr:uid="{00000000-0004-0000-0300-00006B010000}"/>
    <hyperlink ref="B68" location="_1.03.02__" display="_1.03.02__" xr:uid="{00000000-0004-0000-0300-00006C010000}"/>
    <hyperlink ref="B69" location="_1.03.03___Impresión, encuadernación" display="_1.03.03___Impresión, encuadernación" xr:uid="{00000000-0004-0000-0300-00006D010000}"/>
    <hyperlink ref="B70" location="_1.03.04___   Transporte de bienes" display="_1.03.04___   Transporte de bienes" xr:uid="{00000000-0004-0000-0300-00006E010000}"/>
    <hyperlink ref="B71" location="_1.03.05__" display="_1.03.05__" xr:uid="{00000000-0004-0000-0300-00006F010000}"/>
    <hyperlink ref="B72" location="_1.03.06___Comisiones y gastos por s" display="_1.03.06___Comisiones y gastos por s" xr:uid="{00000000-0004-0000-0300-000070010000}"/>
    <hyperlink ref="B73" location="_1.03.07___Servicios de transferenci" display="_1.03.07___Servicios de transferenci" xr:uid="{00000000-0004-0000-0300-000071010000}"/>
    <hyperlink ref="B76" location="_1.04.01___Servicios médicos y de la" display="_1.04.01___Servicios médicos y de la" xr:uid="{00000000-0004-0000-0300-000072010000}"/>
    <hyperlink ref="B77" location="_1.04.02___Servicios jurídicos" display="_1.04.02___Servicios jurídicos" xr:uid="{00000000-0004-0000-0300-000073010000}"/>
    <hyperlink ref="B78" location="_1.04.03___Servicios de ingeniería" display="_1.04.03___Servicios de ingeniería" xr:uid="{00000000-0004-0000-0300-000074010000}"/>
    <hyperlink ref="B79" location="_1.04.04___Servicios en ciencias eco" display="_1.04.04___Servicios en ciencias eco" xr:uid="{00000000-0004-0000-0300-000075010000}"/>
    <hyperlink ref="B80" location="_1.04.05___Servicios de desarrollo d" display="_1.04.05___Servicios de desarrollo d" xr:uid="{00000000-0004-0000-0300-000076010000}"/>
    <hyperlink ref="B81" location="_1.04.06___Servicios generales" display="_1.04.06___Servicios generales" xr:uid="{00000000-0004-0000-0300-000077010000}"/>
    <hyperlink ref="B82" location="_1.04.99___Otros servicios de gestió" display="_1.04.99___Otros servicios de gestió" xr:uid="{00000000-0004-0000-0300-000078010000}"/>
    <hyperlink ref="B85" location="_1.05.01___Transporte dentro del paí" display="_1.05.01___Transporte dentro del paí" xr:uid="{00000000-0004-0000-0300-000079010000}"/>
    <hyperlink ref="B86" location="_1.05.02___  Viáticos dentro del paí" display="_1.05.02___  Viáticos dentro del paí" xr:uid="{00000000-0004-0000-0300-00007A010000}"/>
    <hyperlink ref="B87" location="_1.05.03__" display="_1.05.03__" xr:uid="{00000000-0004-0000-0300-00007B010000}"/>
    <hyperlink ref="B88" location="_1.05.04___Viáticos en el exterior" display="_1.05.04___Viáticos en el exterior" xr:uid="{00000000-0004-0000-0300-00007C010000}"/>
    <hyperlink ref="B91" location="_1.06.01__Seguros" display="_1.06.01__Seguros" xr:uid="{00000000-0004-0000-0300-00007D010000}"/>
    <hyperlink ref="B92" location="_1.06.02___Reaseguros" display="_1.06.02___Reaseguros" xr:uid="{00000000-0004-0000-0300-00007E010000}"/>
    <hyperlink ref="B93" location="_1.06.03___Obligaciones por contrato" display="_1.06.03___Obligaciones por contrato" xr:uid="{00000000-0004-0000-0300-00007F010000}"/>
    <hyperlink ref="B96" location="_Hlt506361970" display="_Hlt506361970" xr:uid="{00000000-0004-0000-0300-000080010000}"/>
    <hyperlink ref="B97" location="_1.07.02___Actividades protocolarias" display="_1.07.02___Actividades protocolarias" xr:uid="{00000000-0004-0000-0300-000081010000}"/>
    <hyperlink ref="B98" location="_1.07.03___Gastos de representación " display="_1.07.03___Gastos de representación " xr:uid="{00000000-0004-0000-0300-000082010000}"/>
    <hyperlink ref="B101" location="_1.08.01___Mantenimiento de edificio" display="_1.08.01___Mantenimiento de edificio" xr:uid="{00000000-0004-0000-0300-000083010000}"/>
    <hyperlink ref="B102" location="_1.08.02___Mantenimiento de vías de " display="_1.08.02___Mantenimiento de vías de " xr:uid="{00000000-0004-0000-0300-000084010000}"/>
    <hyperlink ref="B103" location="_1.08.03___Mantenimiento de instalac" display="_1.08.03___Mantenimiento de instalac" xr:uid="{00000000-0004-0000-0300-000085010000}"/>
    <hyperlink ref="B104" location="_1.08.04___Mantenimiento y reparació" display="_1.08.04___Mantenimiento y reparació" xr:uid="{00000000-0004-0000-0300-000086010000}"/>
    <hyperlink ref="B105" location="_1.08.05___Mantenimiento y reparació" display="_1.08.05___Mantenimiento y reparació" xr:uid="{00000000-0004-0000-0300-000087010000}"/>
    <hyperlink ref="B106" location="_1.08.06___  Mantenimiento y reparac" display="_1.08.06___  Mantenimiento y reparac" xr:uid="{00000000-0004-0000-0300-000088010000}"/>
    <hyperlink ref="B107" location="_1.08.07___Mantenimiento y reparació" display="_1.08.07___Mantenimiento y reparació" xr:uid="{00000000-0004-0000-0300-000089010000}"/>
    <hyperlink ref="B108" location="_1.08.08___Mantenimiento y reparació" display="_1.08.08___Mantenimiento y reparació" xr:uid="{00000000-0004-0000-0300-00008A010000}"/>
    <hyperlink ref="B109" location="_1.08.99___Mantenimiento y reparació" display="_1.08.99___Mantenimiento y reparació" xr:uid="{00000000-0004-0000-0300-00008B010000}"/>
    <hyperlink ref="B112" location="_1.09.01___Impuestos sobre ingresos " display="_1.09.01___Impuestos sobre ingresos " xr:uid="{00000000-0004-0000-0300-00008C010000}"/>
    <hyperlink ref="B113" location="_1.09.02___Impuestos sobre bienes in_1" display="_1.09.02___Impuestos sobre bienes in_1" xr:uid="{00000000-0004-0000-0300-00008D010000}"/>
    <hyperlink ref="B114" location="_1.09.03___Impuestos de patentes" display="_1.09.03___Impuestos de patentes" xr:uid="{00000000-0004-0000-0300-00008E010000}"/>
    <hyperlink ref="B115" location="_1.09.99__" display="_1.09.99__" xr:uid="{00000000-0004-0000-0300-00008F010000}"/>
    <hyperlink ref="B118" location="_1.99.01___  Servicios de regulación" display="_1.99.01___  Servicios de regulación" xr:uid="{00000000-0004-0000-0300-000090010000}"/>
    <hyperlink ref="B119" location="_1.99.02___  Intereses moratorios y " display="_1.99.02___  Intereses moratorios y " xr:uid="{00000000-0004-0000-0300-000091010000}"/>
    <hyperlink ref="B120" location="_1.99.03___  Gastos de oficinas en e" display="_1.99.03___  Gastos de oficinas en e" xr:uid="{00000000-0004-0000-0300-000092010000}"/>
    <hyperlink ref="B121" location="_1.99.04__" display="_1.99.04__" xr:uid="{00000000-0004-0000-0300-000093010000}"/>
    <hyperlink ref="B122" location="_1.99.05___  Deducibles" display="_1.99.05___  Deducibles" xr:uid="{00000000-0004-0000-0300-000094010000}"/>
    <hyperlink ref="B123" location="_Hlt506356377" display="_Hlt506356377" xr:uid="{00000000-0004-0000-0300-000095010000}"/>
    <hyperlink ref="B125" location="_2___4" display="_2___4" xr:uid="{00000000-0004-0000-0300-000096010000}"/>
    <hyperlink ref="B127" location="_2.01.01___   Combustibles y lubrica_1" display="_2.01.01___   Combustibles y lubrica_1" xr:uid="{00000000-0004-0000-0300-000097010000}"/>
    <hyperlink ref="B128" location="_2.01.02___  Productos farmacéuticos" display="_2.01.02___  Productos farmacéuticos" xr:uid="{00000000-0004-0000-0300-000098010000}"/>
    <hyperlink ref="B129" location="_2.01.03___  Productos veterinarios" display="_2.01.03___  Productos veterinarios" xr:uid="{00000000-0004-0000-0300-000099010000}"/>
    <hyperlink ref="B130" location="_2.01.04___ Tintas, pinturas y diluy" display="_2.01.04___ Tintas, pinturas y diluy" xr:uid="{00000000-0004-0000-0300-00009A010000}"/>
    <hyperlink ref="B131" location="_2.01.99___  Otros productos químico" display="_2.01.99___  Otros productos químico" xr:uid="{00000000-0004-0000-0300-00009B010000}"/>
    <hyperlink ref="B134" location="_2.02.01__" display="_2.02.01__" xr:uid="{00000000-0004-0000-0300-00009C010000}"/>
    <hyperlink ref="B135" location="_2.02.02___Productos agroforestales" display="_2.02.02___Productos agroforestales" xr:uid="{00000000-0004-0000-0300-00009D010000}"/>
    <hyperlink ref="B136" location="_2.02.03___Alimentos y bebidas" display="_2.02.03___Alimentos y bebidas" xr:uid="{00000000-0004-0000-0300-00009E010000}"/>
    <hyperlink ref="B137" location="_2.02.04___1" display="_2.02.04___1" xr:uid="{00000000-0004-0000-0300-00009F010000}"/>
    <hyperlink ref="B140" location="_2.03__" display="_2.03__" xr:uid="{00000000-0004-0000-0300-0000A0010000}"/>
    <hyperlink ref="B141" location="_2.03.01___   Materiales y productos_1" display="_2.03.01___   Materiales y productos_1" xr:uid="{00000000-0004-0000-0300-0000A1010000}"/>
    <hyperlink ref="B142" location="_2.03.02___   Materiales y productos_1" display="_2.03.02___   Materiales y productos_1" xr:uid="{00000000-0004-0000-0300-0000A2010000}"/>
    <hyperlink ref="B143" location="_2.03.03___    Madera y sus derivado_1" display="_2.03.03___    Madera y sus derivado_1" xr:uid="{00000000-0004-0000-0300-0000A3010000}"/>
    <hyperlink ref="B144" location="_2.03.04___  Materiales y productos _1" display="_2.03.04___  Materiales y productos _1" xr:uid="{00000000-0004-0000-0300-0000A4010000}"/>
    <hyperlink ref="B145" location="_2.03.05___    Materiales y producto_1" display="_2.03.05___    Materiales y producto_1" xr:uid="{00000000-0004-0000-0300-0000A5010000}"/>
    <hyperlink ref="B146" location="_Hlt506356393" display="_Hlt506356393" xr:uid="{00000000-0004-0000-0300-0000A6010000}"/>
    <hyperlink ref="B147" location="_2.03.99___   Otros materiales y pro_1" display="_2.03.99___   Otros materiales y pro_1" xr:uid="{00000000-0004-0000-0300-0000A7010000}"/>
    <hyperlink ref="B150" location="_2.04.01___   Herramientas e instrum_1" display="_2.04.01___   Herramientas e instrum_1" xr:uid="{00000000-0004-0000-0300-0000A8010000}"/>
    <hyperlink ref="B151" location="_2.04.02__" display="_2.04.02__" xr:uid="{00000000-0004-0000-0300-0000A9010000}"/>
    <hyperlink ref="B153" location="_2.05__" display="_2.05__" xr:uid="{00000000-0004-0000-0300-0000AA010000}"/>
    <hyperlink ref="B154" location="_2.05.01___Materia prima_1" display="_2.05.01___Materia prima_1" xr:uid="{00000000-0004-0000-0300-0000AB010000}"/>
    <hyperlink ref="B155" location="_2.05.02___Productos terminados_1" display="_2.05.02___Productos terminados_1" xr:uid="{00000000-0004-0000-0300-0000AC010000}"/>
    <hyperlink ref="B156" location="_2.05.03___Energía eléctrica_1" display="_2.05.03___Energía eléctrica_1" xr:uid="{00000000-0004-0000-0300-0000AD010000}"/>
    <hyperlink ref="B157" location="_Hlt506373174" display="_Hlt506373174" xr:uid="{00000000-0004-0000-0300-0000AE010000}"/>
    <hyperlink ref="B160" location="_2.99.01__" display="_2.99.01__" xr:uid="{00000000-0004-0000-0300-0000AF010000}"/>
    <hyperlink ref="B161" location="_2.99.02___ Útiles y materiales médi" display="_2.99.02___ Útiles y materiales médi" xr:uid="{00000000-0004-0000-0300-0000B0010000}"/>
    <hyperlink ref="B162" location="_2.99.03__" display="_2.99.03__" xr:uid="{00000000-0004-0000-0300-0000B1010000}"/>
    <hyperlink ref="B163" location="_2.99.04__" display="_2.99.04__" xr:uid="{00000000-0004-0000-0300-0000B2010000}"/>
    <hyperlink ref="B164" location="_2.99.05___ Útiles y materiales de l" display="_2.99.05___ Útiles y materiales de l" xr:uid="{00000000-0004-0000-0300-0000B3010000}"/>
    <hyperlink ref="B165" location="_2.99.06__" display="_2.99.06__" xr:uid="{00000000-0004-0000-0300-0000B4010000}"/>
    <hyperlink ref="B166" location="_2.99.07__" display="_2.99.07__" xr:uid="{00000000-0004-0000-0300-0000B5010000}"/>
    <hyperlink ref="B167" location="_2.99.99__" display="_2.99.99__" xr:uid="{00000000-0004-0000-0300-0000B6010000}"/>
    <hyperlink ref="B169" location="_3___1" display="_3___1" xr:uid="{00000000-0004-0000-0300-0000B7010000}"/>
    <hyperlink ref="B171" location="_3.01.01__" display="_3.01.01__" xr:uid="{00000000-0004-0000-0300-0000B8010000}"/>
    <hyperlink ref="B172" location="_3.01.02___1" display="_3.01.02___1" xr:uid="{00000000-0004-0000-0300-0000B9010000}"/>
    <hyperlink ref="B173" location="_3.01.03__Intereses" display="_3.01.03__Intereses" xr:uid="{00000000-0004-0000-0300-0000BA010000}"/>
    <hyperlink ref="B174" location="_3.01.04__Intereses" display="_3.01.04__Intereses" xr:uid="{00000000-0004-0000-0300-0000BB010000}"/>
    <hyperlink ref="B177" location="_3.02.01__" display="_3.02.01__" xr:uid="{00000000-0004-0000-0300-0000BC010000}"/>
    <hyperlink ref="B178" location="_3.02.02__" display="_3.02.02__" xr:uid="{00000000-0004-0000-0300-0000BD010000}"/>
    <hyperlink ref="B179" location="_3.02.03___1" display="_3.02.03___1" xr:uid="{00000000-0004-0000-0300-0000BE010000}"/>
    <hyperlink ref="B180" location="_3.02.04___Intereses sobre préstamos" display="_3.02.04___Intereses sobre préstamos" xr:uid="{00000000-0004-0000-0300-0000BF010000}"/>
    <hyperlink ref="B181" location="_3.02.05__" display="_3.02.05__" xr:uid="{00000000-0004-0000-0300-0000C0010000}"/>
    <hyperlink ref="B182" location="_3.02.06__" display="_3.02.06__" xr:uid="{00000000-0004-0000-0300-0000C1010000}"/>
    <hyperlink ref="B183" location="_3.02.07__" display="_3.02.07__" xr:uid="{00000000-0004-0000-0300-0000C2010000}"/>
    <hyperlink ref="B184" location="_3.02.08__" display="_3.02.08__" xr:uid="{00000000-0004-0000-0300-0000C3010000}"/>
    <hyperlink ref="A186" location="_3.03__" display="_3.03__" xr:uid="{00000000-0004-0000-0300-0000C4010000}"/>
    <hyperlink ref="B187" location="_3.03.01__" display="_3.03.01__" xr:uid="{00000000-0004-0000-0300-0000C5010000}"/>
    <hyperlink ref="B188" location="_3.03.99___Intereses sobre otras obl" display="_3.03.99___Intereses sobre otras obl" xr:uid="{00000000-0004-0000-0300-0000C6010000}"/>
    <hyperlink ref="B191" location="_3.99.01__Comisiones" display="_3.99.01__Comisiones" xr:uid="{00000000-0004-0000-0300-0000C7010000}"/>
    <hyperlink ref="B192" location="_3.99.02__Comisiones" display="_3.99.02__Comisiones" xr:uid="{00000000-0004-0000-0300-0000C8010000}"/>
    <hyperlink ref="B193" location="_3.99.03__" display="_3.99.03__" xr:uid="{00000000-0004-0000-0300-0000C9010000}"/>
    <hyperlink ref="B194" location="_3.99.04__" display="_3.99.04__" xr:uid="{00000000-0004-0000-0300-0000CA010000}"/>
    <hyperlink ref="B195" location="_3.99.05__" display="_3.99.05__" xr:uid="{00000000-0004-0000-0300-0000CB010000}"/>
    <hyperlink ref="B199" location="_4.01.01__" display="_4.01.01__" xr:uid="{00000000-0004-0000-0300-0000CC010000}"/>
    <hyperlink ref="B200" location="_4.01.02__" display="_4.01.02__" xr:uid="{00000000-0004-0000-0300-0000CD010000}"/>
    <hyperlink ref="B201" location="_4.01.03__" display="_4.01.03__" xr:uid="{00000000-0004-0000-0300-0000CE010000}"/>
    <hyperlink ref="B202" location="_4.01.04__" display="_4.01.04__" xr:uid="{00000000-0004-0000-0300-0000CF010000}"/>
    <hyperlink ref="B203" location="_4.01.05__" display="_4.01.05__" xr:uid="{00000000-0004-0000-0300-0000D0010000}"/>
    <hyperlink ref="B204" location="_4.01.06__" display="_4.01.06__" xr:uid="{00000000-0004-0000-0300-0000D1010000}"/>
    <hyperlink ref="B205" location="_4.01.07__" display="_4.01.07__" xr:uid="{00000000-0004-0000-0300-0000D2010000}"/>
    <hyperlink ref="B206" location="_4.01.08__" display="_4.01.08__" xr:uid="{00000000-0004-0000-0300-0000D3010000}"/>
    <hyperlink ref="B209" location="_4.02.01__" display="_4.02.01__" xr:uid="{00000000-0004-0000-0300-0000D4010000}"/>
    <hyperlink ref="B210" location="_4.02.02__" display="_4.02.02__" xr:uid="{00000000-0004-0000-0300-0000D5010000}"/>
    <hyperlink ref="B211" location="_4.02.03__" display="_4.02.03__" xr:uid="{00000000-0004-0000-0300-0000D6010000}"/>
    <hyperlink ref="B212" location="_4.02.04__" display="_4.02.04__" xr:uid="{00000000-0004-0000-0300-0000D7010000}"/>
    <hyperlink ref="B213" location="_4.02.05___1" display="_4.02.05___1" xr:uid="{00000000-0004-0000-0300-0000D8010000}"/>
    <hyperlink ref="B214" location="_4.02.06__" display="_4.02.06__" xr:uid="{00000000-0004-0000-0300-0000D9010000}"/>
    <hyperlink ref="B215" location="_4.02.07__" display="_4.02.07__" xr:uid="{00000000-0004-0000-0300-0000DA010000}"/>
    <hyperlink ref="B216" location="_4.02.08__" display="_4.02.08__" xr:uid="{00000000-0004-0000-0300-0000DB010000}"/>
    <hyperlink ref="B219" location="_4.99.01__" display="_4.99.01__" xr:uid="{00000000-0004-0000-0300-0000DC010000}"/>
    <hyperlink ref="B220" location="_4.99.99__" display="_4.99.99__" xr:uid="{00000000-0004-0000-0300-0000DD010000}"/>
    <hyperlink ref="B222" location="_5___1" display="_5___1" xr:uid="{00000000-0004-0000-0300-0000DE010000}"/>
    <hyperlink ref="B224" location="_5.01.01__" display="_5.01.01__" xr:uid="{00000000-0004-0000-0300-0000DF010000}"/>
    <hyperlink ref="B225" location="_5.01.02___Equipo de transporte" display="_5.01.02___Equipo de transporte" xr:uid="{00000000-0004-0000-0300-0000E0010000}"/>
    <hyperlink ref="B226" location="_5.01.03__" display="_5.01.03__" xr:uid="{00000000-0004-0000-0300-0000E1010000}"/>
    <hyperlink ref="B227" location="_5.01.04___1" display="_5.01.04___1" xr:uid="{00000000-0004-0000-0300-0000E2010000}"/>
    <hyperlink ref="B228" location="_5.01.05__" display="_5.01.05__" xr:uid="{00000000-0004-0000-0300-0000E3010000}"/>
    <hyperlink ref="B229" location="_5.01.06__" display="_5.01.06__" xr:uid="{00000000-0004-0000-0300-0000E4010000}"/>
    <hyperlink ref="B230" location="_5.01.07___1" display="_5.01.07___1" xr:uid="{00000000-0004-0000-0300-0000E5010000}"/>
    <hyperlink ref="B231" location="_5.01.99__" display="_5.01.99__" xr:uid="{00000000-0004-0000-0300-0000E6010000}"/>
    <hyperlink ref="B234" location="_5.02.01___Edificios" display="_5.02.01___Edificios" xr:uid="{00000000-0004-0000-0300-0000E7010000}"/>
    <hyperlink ref="B235" location="_5.02.02__" display="_5.02.02__" xr:uid="{00000000-0004-0000-0300-0000E8010000}"/>
    <hyperlink ref="B236" location="_5.02.03___Vías férreas" display="_5.02.03___Vías férreas" xr:uid="{00000000-0004-0000-0300-0000E9010000}"/>
    <hyperlink ref="B237" location="_5.02.04___Obras marítimas y fluvial" display="_5.02.04___Obras marítimas y fluvial" xr:uid="{00000000-0004-0000-0300-0000EA010000}"/>
    <hyperlink ref="B238" location="_5.02.05__" display="_5.02.05__" xr:uid="{00000000-0004-0000-0300-0000EB010000}"/>
    <hyperlink ref="B239" location="_5.02.06__" display="_5.02.06__" xr:uid="{00000000-0004-0000-0300-0000EC010000}"/>
    <hyperlink ref="B240" location="_5.02.07__" display="_5.02.07__" xr:uid="{00000000-0004-0000-0300-0000ED010000}"/>
    <hyperlink ref="B241" location="_5.02.99__" display="_5.02.99__" xr:uid="{00000000-0004-0000-0300-0000EE010000}"/>
    <hyperlink ref="B244" location="_5.03.01__" display="_5.03.01__" xr:uid="{00000000-0004-0000-0300-0000EF010000}"/>
    <hyperlink ref="B245" location="_5.03.02__" display="_5.03.02__" xr:uid="{00000000-0004-0000-0300-0000F0010000}"/>
    <hyperlink ref="B246" location="_5.03.99__" display="_5.03.99__" xr:uid="{00000000-0004-0000-0300-0000F1010000}"/>
    <hyperlink ref="B249" location="_5.99.01___1" display="_5.99.01___1" xr:uid="{00000000-0004-0000-0300-0000F2010000}"/>
    <hyperlink ref="B250" location="_5.99.02__" display="_5.99.02__" xr:uid="{00000000-0004-0000-0300-0000F3010000}"/>
    <hyperlink ref="B251" location="_5.99.03__" display="_5.99.03__" xr:uid="{00000000-0004-0000-0300-0000F4010000}"/>
    <hyperlink ref="B252" location="_5.99.99__" display="_5.99.99__" xr:uid="{00000000-0004-0000-0300-0000F5010000}"/>
    <hyperlink ref="B254" location="_6_TRANSFERENCIAS_CORRIENTES_4" display="_6_TRANSFERENCIAS_CORRIENTES_4" xr:uid="{00000000-0004-0000-0300-0000F6010000}"/>
    <hyperlink ref="B267" location="_6.02.01__" display="_6.02.01__" xr:uid="{00000000-0004-0000-0300-0000F7010000}"/>
    <hyperlink ref="B268" location="_6.02.02__" display="_6.02.02__" xr:uid="{00000000-0004-0000-0300-0000F8010000}"/>
    <hyperlink ref="B269" location="_6.02.03__" display="_6.02.03__" xr:uid="{00000000-0004-0000-0300-0000F9010000}"/>
    <hyperlink ref="B270" location="_6.02.99__" display="_6.02.99__" xr:uid="{00000000-0004-0000-0300-0000FA010000}"/>
    <hyperlink ref="B273" location="_6.03.01___Prestaciones legales_1" display="_6.03.01___Prestaciones legales_1" xr:uid="{00000000-0004-0000-0300-0000FB010000}"/>
    <hyperlink ref="B274" location="_6.03.02__" display="_6.03.02__" xr:uid="{00000000-0004-0000-0300-0000FC010000}"/>
    <hyperlink ref="B275" location="_6.03.03__" display="_6.03.03__" xr:uid="{00000000-0004-0000-0300-0000FD010000}"/>
    <hyperlink ref="B276" location="_6.03.04__" display="_6.03.04__" xr:uid="{00000000-0004-0000-0300-0000FE010000}"/>
    <hyperlink ref="B277" location="_6.03.05__Cuota" display="_6.03.05__Cuota" xr:uid="{00000000-0004-0000-0300-0000FF010000}"/>
    <hyperlink ref="B278" location="_6.03.99___1" display="_6.03.99___1" xr:uid="{00000000-0004-0000-0300-000000020000}"/>
    <hyperlink ref="B280" location="_6.04__" display="_6.04__" xr:uid="{00000000-0004-0000-0300-000001020000}"/>
    <hyperlink ref="B281" location="_6.04.01__" display="_6.04.01__" xr:uid="{00000000-0004-0000-0300-000002020000}"/>
    <hyperlink ref="B282" location="_6.04.02__" display="_6.04.02__" xr:uid="{00000000-0004-0000-0300-000003020000}"/>
    <hyperlink ref="B283" location="_6.04.03___1" display="_6.04.03___1" xr:uid="{00000000-0004-0000-0300-000004020000}"/>
    <hyperlink ref="B284" location="_6.04.04__" display="_6.04.04__" xr:uid="{00000000-0004-0000-0300-000005020000}"/>
    <hyperlink ref="B286" location="_6.05__" display="_6.05__" xr:uid="{00000000-0004-0000-0300-000006020000}"/>
    <hyperlink ref="B287" location="_6.05.01__" display="_6.05.01__" xr:uid="{00000000-0004-0000-0300-000007020000}"/>
    <hyperlink ref="B290" location="_6.06.01___1" display="_6.06.01___1" xr:uid="{00000000-0004-0000-0300-000008020000}"/>
    <hyperlink ref="B291" location="_6.06.02__" display="_6.06.02__" xr:uid="{00000000-0004-0000-0300-000009020000}"/>
    <hyperlink ref="B294" location="_6.07.01__" display="_6.07.01__" xr:uid="{00000000-0004-0000-0300-00000A020000}"/>
    <hyperlink ref="B295" location="_6.07.02___1" display="_6.07.02___1" xr:uid="{00000000-0004-0000-0300-00000B020000}"/>
    <hyperlink ref="B256" location="_6.01.01__" display="_6.01.01__" xr:uid="{00000000-0004-0000-0300-00000C020000}"/>
    <hyperlink ref="B257" location="_6.01.02__" display="_6.01.02__" xr:uid="{00000000-0004-0000-0300-00000D020000}"/>
    <hyperlink ref="B258" location="_6.01.03__" display="_6.01.03__" xr:uid="{00000000-0004-0000-0300-00000E020000}"/>
    <hyperlink ref="B259" location="_6.01.04__" display="_6.01.04__" xr:uid="{00000000-0004-0000-0300-00000F020000}"/>
    <hyperlink ref="B260" location="_6.01.05__" display="_6.01.05__" xr:uid="{00000000-0004-0000-0300-000010020000}"/>
    <hyperlink ref="B261" location="_6.01.06__" display="_6.01.06__" xr:uid="{00000000-0004-0000-0300-000011020000}"/>
    <hyperlink ref="B262" location="_6.01.07__" display="_6.01.07__" xr:uid="{00000000-0004-0000-0300-000012020000}"/>
    <hyperlink ref="B263" location="_6.01.08__" display="_6.01.08__" xr:uid="{00000000-0004-0000-0300-000013020000}"/>
    <hyperlink ref="B264" location="_6.01.09__" display="_6.01.09__" xr:uid="{00000000-0004-0000-0300-000014020000}"/>
    <hyperlink ref="B297" location="_7__" display="_7__" xr:uid="{00000000-0004-0000-0300-000015020000}"/>
    <hyperlink ref="B299" location="_7.01.01__" display="_7.01.01__" xr:uid="{00000000-0004-0000-0300-000016020000}"/>
    <hyperlink ref="B300" location="_7.01.02__" display="_7.01.02__" xr:uid="{00000000-0004-0000-0300-000017020000}"/>
    <hyperlink ref="B301" location="_7.01.03__" display="_7.01.03__" xr:uid="{00000000-0004-0000-0300-000018020000}"/>
    <hyperlink ref="B302" location="_7.01.04__" display="_7.01.04__" xr:uid="{00000000-0004-0000-0300-000019020000}"/>
    <hyperlink ref="B303" location="_7.01.05__" display="_7.01.05__" xr:uid="{00000000-0004-0000-0300-00001A020000}"/>
    <hyperlink ref="B304" location="_7.01.06__" display="_7.01.06__" xr:uid="{00000000-0004-0000-0300-00001B020000}"/>
    <hyperlink ref="B305" location="_7.01.07__" display="_7.01.07__" xr:uid="{00000000-0004-0000-0300-00001C020000}"/>
    <hyperlink ref="B307" location="_7.02__" display="_7.02__" xr:uid="{00000000-0004-0000-0300-00001D020000}"/>
    <hyperlink ref="B308" location="_7.02.01__Transferencias" display="_7.02.01__Transferencias" xr:uid="{00000000-0004-0000-0300-00001E020000}"/>
    <hyperlink ref="B311" location="_7.03.01__" display="_7.03.01__" xr:uid="{00000000-0004-0000-0300-00001F020000}"/>
    <hyperlink ref="B312" location="_7.03.02__" display="_7.03.02__" xr:uid="{00000000-0004-0000-0300-000020020000}"/>
    <hyperlink ref="B313" location="_7.03.03__" display="_7.03.03__" xr:uid="{00000000-0004-0000-0300-000021020000}"/>
    <hyperlink ref="B314" location="_7.03.99_Transferencias_de" display="_7.03.99_Transferencias_de" xr:uid="{00000000-0004-0000-0300-000022020000}"/>
    <hyperlink ref="B316" location="_7.04___1" display="_7.04___1" xr:uid="{00000000-0004-0000-0300-000023020000}"/>
    <hyperlink ref="B317" location="_7.04.01__" display="_7.04.01__" xr:uid="{00000000-0004-0000-0300-000024020000}"/>
    <hyperlink ref="B320" location="_7.05.01_Transferencias_de" display="_7.05.01_Transferencias_de" xr:uid="{00000000-0004-0000-0300-000025020000}"/>
    <hyperlink ref="B321" location="_7.05.02__" display="_7.05.02__" xr:uid="{00000000-0004-0000-0300-000026020000}"/>
    <hyperlink ref="B323" location="_8_AMORTIZACION_2" display="_8_AMORTIZACION_2" xr:uid="{00000000-0004-0000-0300-000027020000}"/>
    <hyperlink ref="B325" location="_8.01.01__" display="_8.01.01__" xr:uid="{00000000-0004-0000-0300-000028020000}"/>
    <hyperlink ref="B326" location="_8.01.02__" display="_8.01.02__" xr:uid="{00000000-0004-0000-0300-000029020000}"/>
    <hyperlink ref="B327" location="_8.01.03___1" display="_8.01.03___1" xr:uid="{00000000-0004-0000-0300-00002A020000}"/>
    <hyperlink ref="B328" location="_8.01.04__" display="_8.01.04__" xr:uid="{00000000-0004-0000-0300-00002B020000}"/>
    <hyperlink ref="B331" location="_8.02.01__" display="_8.02.01__" xr:uid="{00000000-0004-0000-0300-00002C020000}"/>
    <hyperlink ref="B332" location="_8.02.02__" display="_8.02.02__" xr:uid="{00000000-0004-0000-0300-00002D020000}"/>
    <hyperlink ref="B333" location="_Amortización_de_préstamos" display="_Amortización_de_préstamos" xr:uid="{00000000-0004-0000-0300-00002E020000}"/>
    <hyperlink ref="B334" location="_8.02.04__" display="_8.02.04__" xr:uid="{00000000-0004-0000-0300-00002F020000}"/>
    <hyperlink ref="B335" location="_8.02.05__" display="_8.02.05__" xr:uid="{00000000-0004-0000-0300-000030020000}"/>
    <hyperlink ref="B336" location="_8.02.06__" display="_8.02.06__" xr:uid="{00000000-0004-0000-0300-000031020000}"/>
    <hyperlink ref="B337" location="_8.02.07__" display="_8.02.07__" xr:uid="{00000000-0004-0000-0300-000032020000}"/>
    <hyperlink ref="B338" location="_8.02.08__" display="_8.02.08__" xr:uid="{00000000-0004-0000-0300-000033020000}"/>
    <hyperlink ref="B340" location="_9___1" display="_9___1" xr:uid="{00000000-0004-0000-0300-000034020000}"/>
    <hyperlink ref="B342" location="_9.01.03__" display="_9.01.03__" xr:uid="{00000000-0004-0000-0300-000035020000}"/>
    <hyperlink ref="B346" location="_9.02.01__" display="_9.02.01__" xr:uid="{00000000-0004-0000-0300-000036020000}"/>
    <hyperlink ref="B347" location="_9.02.02__" display="_9.02.02__" xr:uid="{00000000-0004-0000-0300-000037020000}"/>
    <hyperlink ref="B197" location="_4__" display="_4__" xr:uid="{00000000-0004-0000-0300-000038020000}"/>
    <hyperlink ref="B32" location="OLE_LINK5" display="OLE_LINK5" xr:uid="{00000000-0004-0000-0300-000039020000}"/>
    <hyperlink ref="B40" location="OLE_LINK6" display="OLE_LINK6" xr:uid="{00000000-0004-0000-0300-00003A020000}"/>
    <hyperlink ref="A40" location="OLE_LINK6" display="OLE_LINK6" xr:uid="{00000000-0004-0000-0300-00003B020000}"/>
  </hyperlinks>
  <pageMargins left="0.19685039370078741" right="0.19685039370078741" top="0.39370078740157483" bottom="1.1811023622047245" header="0" footer="0"/>
  <pageSetup scale="45" orientation="landscape" horizontalDpi="4294967294" verticalDpi="14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51"/>
  <sheetViews>
    <sheetView zoomScaleNormal="100" workbookViewId="0">
      <pane xSplit="2" ySplit="9" topLeftCell="C10" activePane="bottomRight" state="frozen"/>
      <selection pane="topRight" activeCell="C1" sqref="C1"/>
      <selection pane="bottomLeft" activeCell="A8" sqref="A8"/>
      <selection pane="bottomRight" sqref="A1:Q5"/>
    </sheetView>
  </sheetViews>
  <sheetFormatPr baseColWidth="10" defaultRowHeight="15.75" customHeight="1"/>
  <cols>
    <col min="1" max="1" width="9.28515625" style="172" customWidth="1"/>
    <col min="2" max="2" width="47.85546875" style="172" customWidth="1"/>
    <col min="3" max="3" width="15.28515625" style="172" customWidth="1"/>
    <col min="4" max="4" width="13.28515625" style="183" hidden="1" customWidth="1"/>
    <col min="5" max="5" width="15.7109375" style="183" hidden="1" customWidth="1"/>
    <col min="6" max="6" width="12.140625" style="183" customWidth="1"/>
    <col min="7" max="7" width="14.5703125" style="183" customWidth="1"/>
    <col min="8" max="8" width="15.28515625" style="183" hidden="1" customWidth="1"/>
    <col min="9" max="9" width="15" style="183" hidden="1" customWidth="1"/>
    <col min="10" max="10" width="13.7109375" style="183" customWidth="1"/>
    <col min="11" max="11" width="16.85546875" style="172" hidden="1" customWidth="1"/>
    <col min="12" max="12" width="14.42578125" style="172" hidden="1" customWidth="1"/>
    <col min="13" max="13" width="19.140625" style="172" hidden="1" customWidth="1"/>
    <col min="14" max="14" width="15" style="172" hidden="1" customWidth="1"/>
    <col min="15" max="15" width="12.7109375" style="172" hidden="1" customWidth="1"/>
    <col min="16" max="16" width="12.5703125" style="172" hidden="1" customWidth="1"/>
    <col min="17" max="17" width="13.42578125" style="172" customWidth="1"/>
    <col min="18" max="18" width="20.140625" style="172" customWidth="1"/>
    <col min="19" max="19" width="17" style="183" customWidth="1"/>
    <col min="20" max="20" width="12" style="183" bestFit="1" customWidth="1"/>
    <col min="21" max="21" width="12" style="172" bestFit="1" customWidth="1"/>
    <col min="22" max="22" width="12" style="183" bestFit="1" customWidth="1"/>
    <col min="23" max="23" width="12" style="172" bestFit="1" customWidth="1"/>
    <col min="24" max="16384" width="11.42578125" style="172"/>
  </cols>
  <sheetData>
    <row r="1" spans="1:23" ht="15.75" customHeight="1">
      <c r="A1" s="1005" t="s">
        <v>189</v>
      </c>
      <c r="B1" s="1005"/>
      <c r="C1" s="1005"/>
      <c r="D1" s="1005"/>
      <c r="E1" s="1005"/>
      <c r="F1" s="1005"/>
      <c r="G1" s="1005"/>
      <c r="H1" s="1005"/>
      <c r="I1" s="1005"/>
      <c r="J1" s="1005"/>
      <c r="K1" s="1005"/>
      <c r="L1" s="1005"/>
      <c r="M1" s="1005"/>
      <c r="N1" s="1005"/>
      <c r="O1" s="1005"/>
      <c r="P1" s="1005"/>
      <c r="Q1" s="1005"/>
    </row>
    <row r="2" spans="1:23" ht="15.75" customHeight="1">
      <c r="A2" s="1005" t="s">
        <v>1301</v>
      </c>
      <c r="B2" s="1005"/>
      <c r="C2" s="1005"/>
      <c r="D2" s="1005"/>
      <c r="E2" s="1005"/>
      <c r="F2" s="1005"/>
      <c r="G2" s="1005"/>
      <c r="H2" s="1005"/>
      <c r="I2" s="1005"/>
      <c r="J2" s="1005"/>
      <c r="K2" s="1005"/>
      <c r="L2" s="1005"/>
      <c r="M2" s="1005"/>
      <c r="N2" s="1005"/>
      <c r="O2" s="1005"/>
      <c r="P2" s="1005"/>
      <c r="Q2" s="1005"/>
    </row>
    <row r="3" spans="1:23" ht="15.75" customHeight="1">
      <c r="A3" s="1006" t="s">
        <v>945</v>
      </c>
      <c r="B3" s="1006"/>
      <c r="C3" s="1006"/>
      <c r="D3" s="1006"/>
      <c r="E3" s="1006"/>
      <c r="F3" s="1006"/>
      <c r="G3" s="1006"/>
      <c r="H3" s="1006"/>
      <c r="I3" s="1006"/>
      <c r="J3" s="1006"/>
      <c r="K3" s="1006"/>
      <c r="L3" s="1006"/>
      <c r="M3" s="1006"/>
      <c r="N3" s="1006"/>
      <c r="O3" s="1006"/>
      <c r="P3" s="1006"/>
      <c r="Q3" s="1006"/>
    </row>
    <row r="4" spans="1:23" ht="12.75" customHeight="1">
      <c r="A4" s="1005" t="s">
        <v>344</v>
      </c>
      <c r="B4" s="1005"/>
      <c r="C4" s="1005"/>
      <c r="D4" s="1005"/>
      <c r="E4" s="1005"/>
      <c r="F4" s="1005"/>
      <c r="G4" s="1005"/>
      <c r="H4" s="1005"/>
      <c r="I4" s="1005"/>
      <c r="J4" s="1005"/>
      <c r="K4" s="1005"/>
      <c r="L4" s="1005"/>
      <c r="M4" s="1005"/>
      <c r="N4" s="1005"/>
      <c r="O4" s="1005"/>
      <c r="P4" s="1005"/>
      <c r="Q4" s="1005"/>
      <c r="R4" s="478"/>
    </row>
    <row r="5" spans="1:23" ht="15.75" customHeight="1">
      <c r="A5" s="1005" t="s">
        <v>391</v>
      </c>
      <c r="B5" s="1005"/>
      <c r="C5" s="1005"/>
      <c r="D5" s="1005"/>
      <c r="E5" s="1005"/>
      <c r="F5" s="1005"/>
      <c r="G5" s="1005"/>
      <c r="H5" s="1005"/>
      <c r="I5" s="1005"/>
      <c r="J5" s="1005"/>
      <c r="K5" s="1005"/>
      <c r="L5" s="1005"/>
      <c r="M5" s="1005"/>
      <c r="N5" s="1005"/>
      <c r="O5" s="1005"/>
      <c r="P5" s="1005"/>
      <c r="Q5" s="1005"/>
      <c r="R5" s="205"/>
    </row>
    <row r="6" spans="1:23" ht="15.75" customHeight="1">
      <c r="A6" s="625"/>
      <c r="B6" s="625"/>
      <c r="C6" s="625"/>
      <c r="D6" s="625"/>
      <c r="E6" s="733">
        <f>15301180.08/4</f>
        <v>3825295.02</v>
      </c>
      <c r="F6" s="625"/>
      <c r="G6" s="625"/>
      <c r="H6" s="626"/>
      <c r="I6" s="625"/>
      <c r="J6" s="625"/>
      <c r="K6" s="625"/>
      <c r="L6" s="625"/>
      <c r="M6" s="625"/>
      <c r="N6" s="625"/>
      <c r="O6" s="625"/>
      <c r="P6" s="625"/>
      <c r="Q6" s="625"/>
      <c r="R6" s="205"/>
    </row>
    <row r="7" spans="1:23" s="598" customFormat="1" ht="15.75" customHeight="1">
      <c r="A7" s="584"/>
      <c r="B7" s="591" t="s">
        <v>1148</v>
      </c>
      <c r="C7" s="617"/>
      <c r="D7" s="592" t="e">
        <f>+'Ingreso Contraloría'!#REF!-'Distribucion Programas II '!D10</f>
        <v>#REF!</v>
      </c>
      <c r="E7" s="593">
        <f>282424.82-E10</f>
        <v>282424.82</v>
      </c>
      <c r="F7" s="594"/>
      <c r="G7" s="594"/>
      <c r="H7" s="595"/>
      <c r="I7" s="594"/>
      <c r="J7" s="594"/>
      <c r="K7" s="596"/>
      <c r="L7" s="594">
        <f>+L10</f>
        <v>0</v>
      </c>
      <c r="M7" s="597">
        <f>+M10</f>
        <v>0</v>
      </c>
      <c r="N7" s="597">
        <f t="shared" ref="N7:O7" si="0">+N10</f>
        <v>0</v>
      </c>
      <c r="O7" s="597">
        <f t="shared" si="0"/>
        <v>0</v>
      </c>
      <c r="P7" s="597"/>
      <c r="R7" s="599"/>
      <c r="S7" s="600"/>
      <c r="T7" s="600"/>
      <c r="V7" s="600"/>
    </row>
    <row r="8" spans="1:23" ht="15.75" customHeight="1">
      <c r="A8" s="173"/>
      <c r="B8" s="173"/>
      <c r="C8" s="621"/>
      <c r="D8" s="1007" t="s">
        <v>181</v>
      </c>
      <c r="E8" s="1007"/>
      <c r="F8" s="1007"/>
      <c r="G8" s="1007"/>
      <c r="H8" s="1007"/>
      <c r="I8" s="1007"/>
      <c r="J8" s="1007"/>
      <c r="K8" s="1007"/>
      <c r="L8" s="1007"/>
      <c r="M8" s="1007"/>
      <c r="N8" s="1007"/>
      <c r="O8" s="1007"/>
      <c r="P8" s="1007"/>
      <c r="R8" s="183"/>
      <c r="U8" s="205"/>
    </row>
    <row r="9" spans="1:23" s="193" customFormat="1" ht="48" customHeight="1">
      <c r="A9" s="585" t="s">
        <v>951</v>
      </c>
      <c r="B9" s="585" t="s">
        <v>207</v>
      </c>
      <c r="C9" s="589" t="s">
        <v>1167</v>
      </c>
      <c r="D9" s="586" t="s">
        <v>362</v>
      </c>
      <c r="E9" s="586" t="s">
        <v>383</v>
      </c>
      <c r="F9" s="586" t="s">
        <v>384</v>
      </c>
      <c r="G9" s="586" t="s">
        <v>1168</v>
      </c>
      <c r="H9" s="586" t="s">
        <v>385</v>
      </c>
      <c r="I9" s="586" t="s">
        <v>386</v>
      </c>
      <c r="J9" s="586" t="s">
        <v>1169</v>
      </c>
      <c r="K9" s="586" t="s">
        <v>387</v>
      </c>
      <c r="L9" s="586" t="s">
        <v>388</v>
      </c>
      <c r="M9" s="586" t="s">
        <v>648</v>
      </c>
      <c r="N9" s="587" t="s">
        <v>389</v>
      </c>
      <c r="O9" s="586" t="s">
        <v>424</v>
      </c>
      <c r="P9" s="588" t="s">
        <v>1178</v>
      </c>
      <c r="Q9" s="590" t="s">
        <v>345</v>
      </c>
      <c r="S9" s="500"/>
      <c r="T9" s="500"/>
      <c r="V9" s="500"/>
    </row>
    <row r="10" spans="1:23" ht="27" customHeight="1">
      <c r="A10" s="105"/>
      <c r="B10" s="174" t="s">
        <v>179</v>
      </c>
      <c r="C10" s="186">
        <f>+C11+C52+C126+C170+C198+C223+C255+C298+C324+C341</f>
        <v>5298884.1400000006</v>
      </c>
      <c r="D10" s="186">
        <f>+D11+D52+D126+D170+D198+D223+D255+D298+D324+D341</f>
        <v>0</v>
      </c>
      <c r="E10" s="186">
        <f t="shared" ref="E10:P10" si="1">+E11+E52+E126+E170+E198+E223+E255+E298+E324+E341</f>
        <v>0</v>
      </c>
      <c r="F10" s="186">
        <f t="shared" si="1"/>
        <v>128214.67</v>
      </c>
      <c r="G10" s="186">
        <f>+G11+G52+G126+G170+G198+G223+G255+G298+G324+G341</f>
        <v>9367458.4600000009</v>
      </c>
      <c r="H10" s="186">
        <f t="shared" si="1"/>
        <v>0</v>
      </c>
      <c r="I10" s="186">
        <f t="shared" si="1"/>
        <v>0</v>
      </c>
      <c r="J10" s="186">
        <f t="shared" ref="J10" si="2">+J11+J52+J126+J170+J198+J223+J255+J298+J324+J341</f>
        <v>15301180.08</v>
      </c>
      <c r="K10" s="186">
        <f t="shared" si="1"/>
        <v>0</v>
      </c>
      <c r="L10" s="186">
        <f t="shared" si="1"/>
        <v>0</v>
      </c>
      <c r="M10" s="186">
        <f t="shared" si="1"/>
        <v>0</v>
      </c>
      <c r="N10" s="186">
        <f t="shared" si="1"/>
        <v>0</v>
      </c>
      <c r="O10" s="186">
        <f t="shared" si="1"/>
        <v>0</v>
      </c>
      <c r="P10" s="186">
        <f t="shared" si="1"/>
        <v>0</v>
      </c>
      <c r="Q10" s="184">
        <f>+Q11+Q52+Q126+Q170+Q198+Q223+Q255+Q298+Q324+Q341</f>
        <v>30095737.350000001</v>
      </c>
      <c r="R10" s="282"/>
      <c r="S10" s="502"/>
    </row>
    <row r="11" spans="1:23" ht="15.75" customHeight="1">
      <c r="A11" s="174">
        <v>0</v>
      </c>
      <c r="B11" s="174" t="s">
        <v>180</v>
      </c>
      <c r="C11" s="186">
        <f>+C12+C19+C26+C33+C40+C48</f>
        <v>0</v>
      </c>
      <c r="D11" s="186">
        <f>+D12+D19+D26+D33+D40+D48</f>
        <v>0</v>
      </c>
      <c r="E11" s="186">
        <f t="shared" ref="E11:L11" si="3">+E12+E19+E26+E33+E40+E48</f>
        <v>0</v>
      </c>
      <c r="F11" s="186">
        <f t="shared" si="3"/>
        <v>0</v>
      </c>
      <c r="G11" s="186">
        <f>+G12+G19+G26+G33+G40+G48</f>
        <v>0</v>
      </c>
      <c r="H11" s="186">
        <f t="shared" si="3"/>
        <v>0</v>
      </c>
      <c r="I11" s="186">
        <f t="shared" si="3"/>
        <v>0</v>
      </c>
      <c r="J11" s="186">
        <f t="shared" ref="J11" si="4">+J12+J19+J26+J33+J40+J48</f>
        <v>15301180.08</v>
      </c>
      <c r="K11" s="186">
        <f t="shared" si="3"/>
        <v>0</v>
      </c>
      <c r="L11" s="186">
        <f t="shared" si="3"/>
        <v>0</v>
      </c>
      <c r="M11" s="186"/>
      <c r="N11" s="186"/>
      <c r="O11" s="186"/>
      <c r="P11" s="186"/>
      <c r="Q11" s="184">
        <f>+Q12+Q19+Q26+Q33+Q40+Q48</f>
        <v>15301180.08</v>
      </c>
      <c r="R11" s="478"/>
    </row>
    <row r="12" spans="1:23" ht="15.75" customHeight="1">
      <c r="A12" s="174" t="s">
        <v>208</v>
      </c>
      <c r="B12" s="174" t="s">
        <v>209</v>
      </c>
      <c r="C12" s="186">
        <f>SUM(C13:C17)</f>
        <v>0</v>
      </c>
      <c r="D12" s="186">
        <f>SUM(D13:D17)</f>
        <v>0</v>
      </c>
      <c r="E12" s="186">
        <f t="shared" ref="E12:P12" si="5">SUM(E13:E17)</f>
        <v>0</v>
      </c>
      <c r="F12" s="186">
        <f t="shared" si="5"/>
        <v>0</v>
      </c>
      <c r="G12" s="186">
        <f>SUM(G13:G17)</f>
        <v>0</v>
      </c>
      <c r="H12" s="186">
        <f t="shared" si="5"/>
        <v>0</v>
      </c>
      <c r="I12" s="186">
        <f t="shared" si="5"/>
        <v>0</v>
      </c>
      <c r="J12" s="186">
        <f t="shared" ref="J12" si="6">SUM(J13:J17)</f>
        <v>0</v>
      </c>
      <c r="K12" s="186">
        <f t="shared" si="5"/>
        <v>0</v>
      </c>
      <c r="L12" s="186">
        <f t="shared" si="5"/>
        <v>0</v>
      </c>
      <c r="M12" s="186">
        <f t="shared" si="5"/>
        <v>0</v>
      </c>
      <c r="N12" s="186">
        <f t="shared" si="5"/>
        <v>0</v>
      </c>
      <c r="O12" s="186">
        <f t="shared" si="5"/>
        <v>0</v>
      </c>
      <c r="P12" s="186">
        <f t="shared" si="5"/>
        <v>0</v>
      </c>
      <c r="Q12" s="184">
        <f t="shared" ref="Q12:Q73" si="7">SUM(C12:P12)</f>
        <v>0</v>
      </c>
      <c r="R12" s="205"/>
      <c r="W12" s="183"/>
    </row>
    <row r="13" spans="1:23" ht="15.75" customHeight="1">
      <c r="A13" s="177" t="s">
        <v>285</v>
      </c>
      <c r="B13" s="177" t="s">
        <v>295</v>
      </c>
      <c r="C13" s="186"/>
      <c r="D13" s="186"/>
      <c r="E13" s="186"/>
      <c r="F13" s="186"/>
      <c r="G13" s="186"/>
      <c r="H13" s="186"/>
      <c r="I13" s="186"/>
      <c r="J13" s="186"/>
      <c r="K13" s="186"/>
      <c r="L13" s="186"/>
      <c r="M13" s="342"/>
      <c r="N13" s="186"/>
      <c r="O13" s="186"/>
      <c r="P13" s="186"/>
      <c r="Q13" s="184">
        <f t="shared" si="7"/>
        <v>0</v>
      </c>
      <c r="R13" s="205"/>
      <c r="W13" s="183"/>
    </row>
    <row r="14" spans="1:23" ht="15.75" customHeight="1">
      <c r="A14" s="177" t="s">
        <v>286</v>
      </c>
      <c r="B14" s="177" t="s">
        <v>297</v>
      </c>
      <c r="C14" s="186"/>
      <c r="D14" s="186"/>
      <c r="E14" s="186"/>
      <c r="F14" s="186"/>
      <c r="G14" s="186"/>
      <c r="H14" s="186"/>
      <c r="I14" s="186"/>
      <c r="J14" s="186"/>
      <c r="K14" s="186"/>
      <c r="L14" s="186"/>
      <c r="M14" s="342"/>
      <c r="N14" s="186"/>
      <c r="O14" s="186"/>
      <c r="P14" s="186"/>
      <c r="Q14" s="184">
        <f t="shared" si="7"/>
        <v>0</v>
      </c>
      <c r="R14" s="205"/>
      <c r="W14" s="183"/>
    </row>
    <row r="15" spans="1:23" ht="15.75" customHeight="1">
      <c r="A15" s="177" t="s">
        <v>287</v>
      </c>
      <c r="B15" s="177" t="s">
        <v>296</v>
      </c>
      <c r="C15" s="186"/>
      <c r="D15" s="186"/>
      <c r="E15" s="186"/>
      <c r="F15" s="186"/>
      <c r="G15" s="186"/>
      <c r="H15" s="186"/>
      <c r="I15" s="186"/>
      <c r="J15" s="186"/>
      <c r="K15" s="186"/>
      <c r="L15" s="186"/>
      <c r="M15" s="342"/>
      <c r="N15" s="186"/>
      <c r="O15" s="186"/>
      <c r="P15" s="186"/>
      <c r="Q15" s="184">
        <f t="shared" si="7"/>
        <v>0</v>
      </c>
      <c r="R15" s="228"/>
      <c r="W15" s="183"/>
    </row>
    <row r="16" spans="1:23" ht="15.75" customHeight="1">
      <c r="A16" s="177" t="s">
        <v>288</v>
      </c>
      <c r="B16" s="580" t="s">
        <v>298</v>
      </c>
      <c r="C16" s="186"/>
      <c r="D16" s="186"/>
      <c r="E16" s="186"/>
      <c r="F16" s="186"/>
      <c r="G16" s="186"/>
      <c r="H16" s="186"/>
      <c r="I16" s="186"/>
      <c r="J16" s="186"/>
      <c r="K16" s="186"/>
      <c r="L16" s="186"/>
      <c r="M16" s="342"/>
      <c r="N16" s="186"/>
      <c r="O16" s="186"/>
      <c r="P16" s="186"/>
      <c r="Q16" s="184">
        <f t="shared" si="7"/>
        <v>0</v>
      </c>
      <c r="R16" s="205"/>
      <c r="W16" s="183"/>
    </row>
    <row r="17" spans="1:23" ht="15.75" customHeight="1">
      <c r="A17" s="177" t="s">
        <v>289</v>
      </c>
      <c r="B17" s="177" t="s">
        <v>299</v>
      </c>
      <c r="C17" s="186"/>
      <c r="D17" s="186"/>
      <c r="E17" s="186"/>
      <c r="F17" s="186"/>
      <c r="G17" s="186"/>
      <c r="H17" s="186"/>
      <c r="I17" s="186"/>
      <c r="J17" s="186"/>
      <c r="K17" s="186"/>
      <c r="L17" s="186"/>
      <c r="M17" s="342"/>
      <c r="N17" s="186"/>
      <c r="O17" s="186"/>
      <c r="P17" s="186"/>
      <c r="Q17" s="184">
        <f t="shared" si="7"/>
        <v>0</v>
      </c>
      <c r="R17" s="183"/>
      <c r="W17" s="183"/>
    </row>
    <row r="18" spans="1:23" ht="15.75" customHeight="1">
      <c r="A18" s="176"/>
      <c r="B18" s="179"/>
      <c r="C18" s="186"/>
      <c r="D18" s="186"/>
      <c r="E18" s="186"/>
      <c r="F18" s="186"/>
      <c r="G18" s="186"/>
      <c r="H18" s="186"/>
      <c r="I18" s="186">
        <v>0</v>
      </c>
      <c r="J18" s="186"/>
      <c r="K18" s="186"/>
      <c r="L18" s="186"/>
      <c r="M18" s="342">
        <v>0</v>
      </c>
      <c r="N18" s="186"/>
      <c r="O18" s="186"/>
      <c r="P18" s="186"/>
      <c r="Q18" s="184">
        <f t="shared" si="7"/>
        <v>0</v>
      </c>
      <c r="R18" s="205"/>
    </row>
    <row r="19" spans="1:23" ht="15.75" customHeight="1">
      <c r="A19" s="174" t="s">
        <v>210</v>
      </c>
      <c r="B19" s="174" t="s">
        <v>211</v>
      </c>
      <c r="C19" s="186">
        <f>SUM(C20:C24)</f>
        <v>0</v>
      </c>
      <c r="D19" s="186">
        <f>SUM(D20:D24)</f>
        <v>0</v>
      </c>
      <c r="E19" s="186">
        <f>SUM(E20:E24)</f>
        <v>0</v>
      </c>
      <c r="F19" s="186">
        <f t="shared" ref="F19:P19" si="8">SUM(F20:F24)</f>
        <v>0</v>
      </c>
      <c r="G19" s="186">
        <f t="shared" si="8"/>
        <v>0</v>
      </c>
      <c r="H19" s="186">
        <f t="shared" si="8"/>
        <v>0</v>
      </c>
      <c r="I19" s="186">
        <f t="shared" si="8"/>
        <v>0</v>
      </c>
      <c r="J19" s="186">
        <f t="shared" ref="J19" si="9">SUM(J20:J24)</f>
        <v>0</v>
      </c>
      <c r="K19" s="186">
        <f t="shared" si="8"/>
        <v>0</v>
      </c>
      <c r="L19" s="186"/>
      <c r="M19" s="186">
        <f t="shared" si="8"/>
        <v>0</v>
      </c>
      <c r="N19" s="186">
        <f t="shared" si="8"/>
        <v>0</v>
      </c>
      <c r="O19" s="186">
        <f t="shared" si="8"/>
        <v>0</v>
      </c>
      <c r="P19" s="186">
        <f t="shared" si="8"/>
        <v>0</v>
      </c>
      <c r="Q19" s="184">
        <f t="shared" si="7"/>
        <v>0</v>
      </c>
      <c r="R19" s="183"/>
    </row>
    <row r="20" spans="1:23" ht="15.75" customHeight="1">
      <c r="A20" s="177" t="s">
        <v>290</v>
      </c>
      <c r="B20" s="177" t="s">
        <v>891</v>
      </c>
      <c r="C20" s="186"/>
      <c r="D20" s="186"/>
      <c r="E20" s="186"/>
      <c r="F20" s="186"/>
      <c r="G20" s="186"/>
      <c r="H20" s="186"/>
      <c r="I20" s="186"/>
      <c r="J20" s="186"/>
      <c r="K20" s="186"/>
      <c r="L20" s="186"/>
      <c r="M20" s="342"/>
      <c r="N20" s="186"/>
      <c r="O20" s="186"/>
      <c r="P20" s="186"/>
      <c r="Q20" s="184">
        <f t="shared" si="7"/>
        <v>0</v>
      </c>
      <c r="R20" s="205"/>
    </row>
    <row r="21" spans="1:23" ht="15.75" customHeight="1">
      <c r="A21" s="177" t="s">
        <v>291</v>
      </c>
      <c r="B21" s="177" t="s">
        <v>892</v>
      </c>
      <c r="C21" s="186"/>
      <c r="D21" s="186"/>
      <c r="E21" s="186"/>
      <c r="F21" s="186"/>
      <c r="G21" s="186"/>
      <c r="H21" s="186"/>
      <c r="I21" s="186"/>
      <c r="J21" s="186"/>
      <c r="K21" s="186"/>
      <c r="L21" s="186"/>
      <c r="M21" s="342"/>
      <c r="N21" s="186"/>
      <c r="O21" s="186"/>
      <c r="P21" s="186"/>
      <c r="Q21" s="184">
        <f t="shared" si="7"/>
        <v>0</v>
      </c>
      <c r="R21" s="205"/>
    </row>
    <row r="22" spans="1:23" ht="15.75" customHeight="1">
      <c r="A22" s="177" t="s">
        <v>292</v>
      </c>
      <c r="B22" s="177" t="s">
        <v>893</v>
      </c>
      <c r="C22" s="186"/>
      <c r="D22" s="186"/>
      <c r="E22" s="186"/>
      <c r="F22" s="186"/>
      <c r="G22" s="186"/>
      <c r="H22" s="186"/>
      <c r="I22" s="186"/>
      <c r="J22" s="186"/>
      <c r="K22" s="186"/>
      <c r="L22" s="186"/>
      <c r="M22" s="342"/>
      <c r="N22" s="186"/>
      <c r="O22" s="186"/>
      <c r="P22" s="186"/>
      <c r="Q22" s="184">
        <f t="shared" si="7"/>
        <v>0</v>
      </c>
      <c r="R22" s="205"/>
    </row>
    <row r="23" spans="1:23" ht="15.75" customHeight="1">
      <c r="A23" s="177" t="s">
        <v>293</v>
      </c>
      <c r="B23" s="177" t="s">
        <v>894</v>
      </c>
      <c r="C23" s="186"/>
      <c r="D23" s="186"/>
      <c r="E23" s="186"/>
      <c r="F23" s="186"/>
      <c r="G23" s="186"/>
      <c r="H23" s="186"/>
      <c r="I23" s="186"/>
      <c r="J23" s="186"/>
      <c r="K23" s="186"/>
      <c r="L23" s="186"/>
      <c r="M23" s="342"/>
      <c r="N23" s="186"/>
      <c r="O23" s="186"/>
      <c r="P23" s="186"/>
      <c r="Q23" s="184">
        <f t="shared" si="7"/>
        <v>0</v>
      </c>
      <c r="R23" s="205"/>
    </row>
    <row r="24" spans="1:23" ht="15.75" customHeight="1">
      <c r="A24" s="177" t="s">
        <v>294</v>
      </c>
      <c r="B24" s="177" t="s">
        <v>895</v>
      </c>
      <c r="C24" s="186"/>
      <c r="D24" s="186"/>
      <c r="E24" s="186"/>
      <c r="F24" s="186"/>
      <c r="G24" s="186"/>
      <c r="H24" s="186"/>
      <c r="I24" s="186"/>
      <c r="J24" s="186"/>
      <c r="K24" s="186"/>
      <c r="L24" s="186"/>
      <c r="M24" s="342"/>
      <c r="N24" s="186"/>
      <c r="O24" s="186"/>
      <c r="P24" s="186"/>
      <c r="Q24" s="184">
        <f t="shared" si="7"/>
        <v>0</v>
      </c>
    </row>
    <row r="25" spans="1:23" ht="15.75" customHeight="1">
      <c r="A25" s="176"/>
      <c r="B25" s="179"/>
      <c r="C25" s="186"/>
      <c r="D25" s="186"/>
      <c r="E25" s="186">
        <v>0</v>
      </c>
      <c r="F25" s="186"/>
      <c r="G25" s="186"/>
      <c r="H25" s="186"/>
      <c r="I25" s="186"/>
      <c r="J25" s="186"/>
      <c r="K25" s="186"/>
      <c r="L25" s="186"/>
      <c r="M25" s="342"/>
      <c r="N25" s="186"/>
      <c r="O25" s="186"/>
      <c r="P25" s="186"/>
      <c r="Q25" s="184">
        <f t="shared" si="7"/>
        <v>0</v>
      </c>
    </row>
    <row r="26" spans="1:23" ht="15.75" customHeight="1">
      <c r="A26" s="174" t="s">
        <v>212</v>
      </c>
      <c r="B26" s="174" t="s">
        <v>213</v>
      </c>
      <c r="C26" s="186">
        <f>SUM(C27:C31)</f>
        <v>0</v>
      </c>
      <c r="D26" s="186">
        <f>SUM(D27:D31)</f>
        <v>0</v>
      </c>
      <c r="E26" s="186">
        <f t="shared" ref="E26:P26" si="10">SUM(E27:E31)</f>
        <v>0</v>
      </c>
      <c r="F26" s="186">
        <f t="shared" si="10"/>
        <v>0</v>
      </c>
      <c r="G26" s="186">
        <f>SUM(G27:G31)</f>
        <v>0</v>
      </c>
      <c r="H26" s="186">
        <f t="shared" si="10"/>
        <v>0</v>
      </c>
      <c r="I26" s="186">
        <f t="shared" si="10"/>
        <v>0</v>
      </c>
      <c r="J26" s="186">
        <f t="shared" ref="J26" si="11">SUM(J27:J31)</f>
        <v>0</v>
      </c>
      <c r="K26" s="186">
        <f t="shared" si="10"/>
        <v>0</v>
      </c>
      <c r="L26" s="186">
        <f t="shared" si="10"/>
        <v>0</v>
      </c>
      <c r="M26" s="186">
        <f t="shared" si="10"/>
        <v>0</v>
      </c>
      <c r="N26" s="186">
        <f t="shared" si="10"/>
        <v>0</v>
      </c>
      <c r="O26" s="186">
        <f t="shared" si="10"/>
        <v>0</v>
      </c>
      <c r="P26" s="186">
        <f t="shared" si="10"/>
        <v>0</v>
      </c>
      <c r="Q26" s="184">
        <f t="shared" si="7"/>
        <v>0</v>
      </c>
    </row>
    <row r="27" spans="1:23" ht="15.75" customHeight="1">
      <c r="A27" s="177" t="s">
        <v>300</v>
      </c>
      <c r="B27" s="177" t="s">
        <v>305</v>
      </c>
      <c r="C27" s="186"/>
      <c r="D27" s="186"/>
      <c r="E27" s="186"/>
      <c r="F27" s="186"/>
      <c r="G27" s="186"/>
      <c r="H27" s="186"/>
      <c r="I27" s="186"/>
      <c r="J27" s="186"/>
      <c r="K27" s="186"/>
      <c r="L27" s="186"/>
      <c r="M27" s="342"/>
      <c r="N27" s="186"/>
      <c r="O27" s="186"/>
      <c r="P27" s="186"/>
      <c r="Q27" s="184">
        <f t="shared" si="7"/>
        <v>0</v>
      </c>
    </row>
    <row r="28" spans="1:23" ht="15.75" customHeight="1">
      <c r="A28" s="177" t="s">
        <v>301</v>
      </c>
      <c r="B28" s="177" t="s">
        <v>306</v>
      </c>
      <c r="C28" s="186"/>
      <c r="D28" s="186"/>
      <c r="E28" s="186"/>
      <c r="F28" s="186"/>
      <c r="G28" s="186"/>
      <c r="H28" s="186"/>
      <c r="I28" s="186"/>
      <c r="J28" s="186"/>
      <c r="K28" s="186"/>
      <c r="L28" s="186"/>
      <c r="M28" s="342"/>
      <c r="N28" s="186"/>
      <c r="O28" s="186"/>
      <c r="P28" s="186"/>
      <c r="Q28" s="184">
        <f t="shared" si="7"/>
        <v>0</v>
      </c>
    </row>
    <row r="29" spans="1:23" ht="15.75" customHeight="1">
      <c r="A29" s="177" t="s">
        <v>302</v>
      </c>
      <c r="B29" s="177" t="s">
        <v>307</v>
      </c>
      <c r="C29" s="186"/>
      <c r="D29" s="186"/>
      <c r="E29" s="186"/>
      <c r="F29" s="186"/>
      <c r="G29" s="186"/>
      <c r="H29" s="186"/>
      <c r="I29" s="186"/>
      <c r="J29" s="186"/>
      <c r="K29" s="186"/>
      <c r="L29" s="186"/>
      <c r="M29" s="186"/>
      <c r="N29" s="186"/>
      <c r="O29" s="186"/>
      <c r="P29" s="186"/>
      <c r="Q29" s="184">
        <f t="shared" si="7"/>
        <v>0</v>
      </c>
      <c r="R29" s="205"/>
    </row>
    <row r="30" spans="1:23" ht="15.75" customHeight="1">
      <c r="A30" s="177" t="s">
        <v>303</v>
      </c>
      <c r="B30" s="177" t="s">
        <v>308</v>
      </c>
      <c r="C30" s="186"/>
      <c r="D30" s="186"/>
      <c r="E30" s="186"/>
      <c r="F30" s="186"/>
      <c r="G30" s="186"/>
      <c r="H30" s="186"/>
      <c r="I30" s="186"/>
      <c r="J30" s="186"/>
      <c r="K30" s="186"/>
      <c r="L30" s="186"/>
      <c r="M30" s="186"/>
      <c r="N30" s="186"/>
      <c r="O30" s="186"/>
      <c r="P30" s="186"/>
      <c r="Q30" s="184">
        <f t="shared" si="7"/>
        <v>0</v>
      </c>
    </row>
    <row r="31" spans="1:23" ht="15.75" customHeight="1">
      <c r="A31" s="177" t="s">
        <v>304</v>
      </c>
      <c r="B31" s="177" t="s">
        <v>309</v>
      </c>
      <c r="C31" s="186"/>
      <c r="D31" s="186"/>
      <c r="E31" s="186"/>
      <c r="F31" s="186"/>
      <c r="G31" s="186"/>
      <c r="H31" s="186"/>
      <c r="I31" s="186"/>
      <c r="J31" s="186"/>
      <c r="K31" s="186"/>
      <c r="L31" s="186"/>
      <c r="M31" s="186"/>
      <c r="N31" s="186"/>
      <c r="O31" s="186"/>
      <c r="P31" s="186"/>
      <c r="Q31" s="184">
        <f t="shared" si="7"/>
        <v>0</v>
      </c>
    </row>
    <row r="32" spans="1:23" ht="15.75" customHeight="1">
      <c r="A32" s="176" t="s">
        <v>214</v>
      </c>
      <c r="B32" s="179"/>
      <c r="C32" s="186"/>
      <c r="D32" s="186"/>
      <c r="E32" s="186"/>
      <c r="F32" s="186"/>
      <c r="G32" s="186"/>
      <c r="H32" s="186"/>
      <c r="I32" s="186"/>
      <c r="J32" s="186"/>
      <c r="K32" s="186"/>
      <c r="L32" s="186"/>
      <c r="M32" s="342"/>
      <c r="N32" s="186"/>
      <c r="O32" s="186"/>
      <c r="P32" s="186"/>
      <c r="Q32" s="184">
        <f t="shared" si="7"/>
        <v>0</v>
      </c>
    </row>
    <row r="33" spans="1:18" ht="27" customHeight="1">
      <c r="A33" s="174" t="s">
        <v>310</v>
      </c>
      <c r="B33" s="264" t="s">
        <v>335</v>
      </c>
      <c r="C33" s="186">
        <f>SUM(C34:C38)</f>
        <v>0</v>
      </c>
      <c r="D33" s="186">
        <f>SUM(D34:D38)</f>
        <v>0</v>
      </c>
      <c r="E33" s="186">
        <f t="shared" ref="E33:P33" si="12">SUM(E34:E38)</f>
        <v>0</v>
      </c>
      <c r="F33" s="186">
        <f t="shared" si="12"/>
        <v>0</v>
      </c>
      <c r="G33" s="186">
        <f>SUM(G34:G38)</f>
        <v>0</v>
      </c>
      <c r="H33" s="186">
        <f t="shared" si="12"/>
        <v>0</v>
      </c>
      <c r="I33" s="186">
        <f t="shared" si="12"/>
        <v>0</v>
      </c>
      <c r="J33" s="186">
        <f t="shared" ref="J33" si="13">SUM(J34:J38)</f>
        <v>7650590.04</v>
      </c>
      <c r="K33" s="186">
        <f t="shared" si="12"/>
        <v>0</v>
      </c>
      <c r="L33" s="186">
        <f t="shared" si="12"/>
        <v>0</v>
      </c>
      <c r="M33" s="186">
        <f t="shared" si="12"/>
        <v>0</v>
      </c>
      <c r="N33" s="186">
        <f t="shared" si="12"/>
        <v>0</v>
      </c>
      <c r="O33" s="186">
        <f t="shared" si="12"/>
        <v>0</v>
      </c>
      <c r="P33" s="186">
        <f t="shared" si="12"/>
        <v>0</v>
      </c>
      <c r="Q33" s="184">
        <f t="shared" si="7"/>
        <v>7650590.04</v>
      </c>
      <c r="R33" s="205"/>
    </row>
    <row r="34" spans="1:18" ht="30.75" customHeight="1">
      <c r="A34" s="177" t="s">
        <v>311</v>
      </c>
      <c r="B34" s="177" t="s">
        <v>436</v>
      </c>
      <c r="C34" s="186">
        <f t="shared" ref="C34:D34" si="14">(+C13+C14+C15+C16+C17+C20+C21+C22+C27+C28+C30)*14.17%</f>
        <v>0</v>
      </c>
      <c r="D34" s="186">
        <f t="shared" si="14"/>
        <v>0</v>
      </c>
      <c r="E34" s="186">
        <f t="shared" ref="E34:P34" si="15">(+E13+E14+E15+E16+E17+E20+E21+E22+E27+E28+E30)*14.17%</f>
        <v>0</v>
      </c>
      <c r="F34" s="186">
        <f t="shared" si="15"/>
        <v>0</v>
      </c>
      <c r="G34" s="186"/>
      <c r="H34" s="186">
        <f t="shared" si="15"/>
        <v>0</v>
      </c>
      <c r="I34" s="186">
        <f t="shared" si="15"/>
        <v>0</v>
      </c>
      <c r="J34" s="186">
        <v>3825295.02</v>
      </c>
      <c r="K34" s="186">
        <f t="shared" si="15"/>
        <v>0</v>
      </c>
      <c r="L34" s="186"/>
      <c r="M34" s="186">
        <f t="shared" si="15"/>
        <v>0</v>
      </c>
      <c r="N34" s="186">
        <f t="shared" si="15"/>
        <v>0</v>
      </c>
      <c r="O34" s="186">
        <f t="shared" si="15"/>
        <v>0</v>
      </c>
      <c r="P34" s="186">
        <f t="shared" si="15"/>
        <v>0</v>
      </c>
      <c r="Q34" s="184">
        <v>0</v>
      </c>
      <c r="R34" s="183"/>
    </row>
    <row r="35" spans="1:18" ht="15.75" customHeight="1">
      <c r="A35" s="177" t="s">
        <v>312</v>
      </c>
      <c r="B35" s="177" t="s">
        <v>437</v>
      </c>
      <c r="C35" s="186"/>
      <c r="D35" s="186"/>
      <c r="E35" s="186"/>
      <c r="F35" s="186"/>
      <c r="G35" s="186"/>
      <c r="H35" s="186"/>
      <c r="I35" s="186"/>
      <c r="J35" s="186"/>
      <c r="K35" s="186"/>
      <c r="L35" s="186"/>
      <c r="M35" s="186"/>
      <c r="N35" s="186"/>
      <c r="O35" s="186"/>
      <c r="P35" s="186"/>
      <c r="Q35" s="184">
        <f t="shared" si="7"/>
        <v>0</v>
      </c>
    </row>
    <row r="36" spans="1:18" ht="15.75" customHeight="1">
      <c r="A36" s="177" t="s">
        <v>313</v>
      </c>
      <c r="B36" s="177" t="s">
        <v>438</v>
      </c>
      <c r="C36" s="186"/>
      <c r="D36" s="186"/>
      <c r="E36" s="186"/>
      <c r="F36" s="186"/>
      <c r="G36" s="186"/>
      <c r="H36" s="186"/>
      <c r="I36" s="186"/>
      <c r="J36" s="186"/>
      <c r="K36" s="186"/>
      <c r="L36" s="186"/>
      <c r="M36" s="186"/>
      <c r="N36" s="186"/>
      <c r="O36" s="186"/>
      <c r="P36" s="186"/>
      <c r="Q36" s="184">
        <f t="shared" si="7"/>
        <v>0</v>
      </c>
    </row>
    <row r="37" spans="1:18" ht="15.75" customHeight="1">
      <c r="A37" s="177" t="s">
        <v>314</v>
      </c>
      <c r="B37" s="177" t="s">
        <v>439</v>
      </c>
      <c r="C37" s="186"/>
      <c r="D37" s="186"/>
      <c r="E37" s="186"/>
      <c r="F37" s="186"/>
      <c r="G37" s="186"/>
      <c r="H37" s="186"/>
      <c r="I37" s="186"/>
      <c r="J37" s="186"/>
      <c r="K37" s="186"/>
      <c r="L37" s="186"/>
      <c r="M37" s="186"/>
      <c r="N37" s="186"/>
      <c r="O37" s="186"/>
      <c r="P37" s="186"/>
      <c r="Q37" s="184">
        <f t="shared" si="7"/>
        <v>0</v>
      </c>
    </row>
    <row r="38" spans="1:18" ht="15.75" customHeight="1">
      <c r="A38" s="177" t="s">
        <v>315</v>
      </c>
      <c r="B38" s="177" t="s">
        <v>440</v>
      </c>
      <c r="C38" s="623">
        <f>(+C13+C14+C15+C16+C17+C20+C21+C22+C27+C28+C30)*0.5%</f>
        <v>0</v>
      </c>
      <c r="D38" s="623">
        <f>(+D13+D14+D15+D16+D17+D20+D21+D22+D27+D28+D30)*0.5%</f>
        <v>0</v>
      </c>
      <c r="E38" s="186">
        <f t="shared" ref="E38:P38" si="16">(+E13+E14+E15+E16+E17+E20+E21+E22+E27+E28+E30)*0.5%</f>
        <v>0</v>
      </c>
      <c r="F38" s="186">
        <f t="shared" si="16"/>
        <v>0</v>
      </c>
      <c r="G38" s="623">
        <f>(+G13+G14+G15+G16+G17+G20+G21+G22+G27+G28+G30)*0.5%</f>
        <v>0</v>
      </c>
      <c r="H38" s="186">
        <f t="shared" si="16"/>
        <v>0</v>
      </c>
      <c r="I38" s="186">
        <f t="shared" si="16"/>
        <v>0</v>
      </c>
      <c r="J38" s="186">
        <v>3825295.02</v>
      </c>
      <c r="K38" s="186">
        <f t="shared" si="16"/>
        <v>0</v>
      </c>
      <c r="L38" s="186">
        <f t="shared" si="16"/>
        <v>0</v>
      </c>
      <c r="M38" s="186">
        <f t="shared" si="16"/>
        <v>0</v>
      </c>
      <c r="N38" s="186">
        <f t="shared" si="16"/>
        <v>0</v>
      </c>
      <c r="O38" s="186">
        <f t="shared" si="16"/>
        <v>0</v>
      </c>
      <c r="P38" s="186">
        <f t="shared" si="16"/>
        <v>0</v>
      </c>
      <c r="Q38" s="184">
        <v>0</v>
      </c>
      <c r="R38" s="183"/>
    </row>
    <row r="39" spans="1:18" ht="15.75" customHeight="1">
      <c r="A39" s="177" t="s">
        <v>214</v>
      </c>
      <c r="B39" s="177"/>
      <c r="C39" s="186"/>
      <c r="D39" s="186"/>
      <c r="E39" s="186"/>
      <c r="F39" s="186"/>
      <c r="G39" s="186"/>
      <c r="H39" s="186"/>
      <c r="I39" s="186"/>
      <c r="J39" s="186"/>
      <c r="K39" s="186"/>
      <c r="L39" s="186"/>
      <c r="M39" s="342"/>
      <c r="N39" s="186"/>
      <c r="O39" s="186"/>
      <c r="P39" s="186"/>
      <c r="Q39" s="184">
        <f t="shared" si="7"/>
        <v>0</v>
      </c>
    </row>
    <row r="40" spans="1:18" ht="15.75" customHeight="1">
      <c r="A40" s="174" t="s">
        <v>316</v>
      </c>
      <c r="B40" s="174" t="s">
        <v>317</v>
      </c>
      <c r="C40" s="206">
        <f>SUM(C42:C46)</f>
        <v>0</v>
      </c>
      <c r="D40" s="206">
        <f>SUM(D42:D46)</f>
        <v>0</v>
      </c>
      <c r="E40" s="206">
        <f t="shared" ref="E40:P40" si="17">SUM(E42:E46)</f>
        <v>0</v>
      </c>
      <c r="F40" s="206">
        <f t="shared" si="17"/>
        <v>0</v>
      </c>
      <c r="G40" s="206">
        <f>SUM(G42:G46)</f>
        <v>0</v>
      </c>
      <c r="H40" s="206">
        <f t="shared" si="17"/>
        <v>0</v>
      </c>
      <c r="I40" s="206">
        <f t="shared" si="17"/>
        <v>0</v>
      </c>
      <c r="J40" s="206">
        <f t="shared" ref="J40" si="18">SUM(J42:J46)</f>
        <v>7650590.04</v>
      </c>
      <c r="K40" s="206">
        <f t="shared" si="17"/>
        <v>0</v>
      </c>
      <c r="L40" s="206">
        <f t="shared" si="17"/>
        <v>0</v>
      </c>
      <c r="M40" s="206">
        <f t="shared" si="17"/>
        <v>0</v>
      </c>
      <c r="N40" s="206">
        <f t="shared" si="17"/>
        <v>0</v>
      </c>
      <c r="O40" s="206">
        <f t="shared" si="17"/>
        <v>0</v>
      </c>
      <c r="P40" s="206">
        <f t="shared" si="17"/>
        <v>0</v>
      </c>
      <c r="Q40" s="184">
        <f t="shared" si="7"/>
        <v>7650590.04</v>
      </c>
    </row>
    <row r="41" spans="1:18" ht="15.75" customHeight="1">
      <c r="A41" s="174"/>
      <c r="B41" s="174" t="s">
        <v>215</v>
      </c>
      <c r="C41" s="182"/>
      <c r="D41" s="182"/>
      <c r="E41" s="182"/>
      <c r="F41" s="182"/>
      <c r="G41" s="182"/>
      <c r="H41" s="182"/>
      <c r="I41" s="182"/>
      <c r="J41" s="182"/>
      <c r="K41" s="182"/>
      <c r="L41" s="182"/>
      <c r="M41" s="343"/>
      <c r="N41" s="182"/>
      <c r="O41" s="182"/>
      <c r="P41" s="182"/>
      <c r="Q41" s="184">
        <f t="shared" si="7"/>
        <v>0</v>
      </c>
    </row>
    <row r="42" spans="1:18" ht="33.75" customHeight="1">
      <c r="A42" s="177" t="s">
        <v>318</v>
      </c>
      <c r="B42" s="177" t="s">
        <v>331</v>
      </c>
      <c r="C42" s="186">
        <f>+C275*8.75%</f>
        <v>0</v>
      </c>
      <c r="D42" s="186">
        <f>+D275*8.75%</f>
        <v>0</v>
      </c>
      <c r="E42" s="186">
        <f t="shared" ref="E42:P42" si="19">+E275*8.75%</f>
        <v>0</v>
      </c>
      <c r="F42" s="186">
        <f t="shared" si="19"/>
        <v>0</v>
      </c>
      <c r="G42" s="186">
        <f>+G275*8.75%</f>
        <v>0</v>
      </c>
      <c r="H42" s="186">
        <f t="shared" si="19"/>
        <v>0</v>
      </c>
      <c r="I42" s="186">
        <f t="shared" si="19"/>
        <v>0</v>
      </c>
      <c r="J42" s="186">
        <f t="shared" ref="J42" si="20">+J275*8.75%</f>
        <v>0</v>
      </c>
      <c r="K42" s="186">
        <f t="shared" si="19"/>
        <v>0</v>
      </c>
      <c r="L42" s="186">
        <f t="shared" si="19"/>
        <v>0</v>
      </c>
      <c r="M42" s="186">
        <f t="shared" si="19"/>
        <v>0</v>
      </c>
      <c r="N42" s="186">
        <f t="shared" si="19"/>
        <v>0</v>
      </c>
      <c r="O42" s="186">
        <f t="shared" si="19"/>
        <v>0</v>
      </c>
      <c r="P42" s="186">
        <f t="shared" si="19"/>
        <v>0</v>
      </c>
      <c r="Q42" s="184">
        <f t="shared" si="7"/>
        <v>0</v>
      </c>
    </row>
    <row r="43" spans="1:18" ht="27" customHeight="1">
      <c r="A43" s="177" t="s">
        <v>319</v>
      </c>
      <c r="B43" s="207" t="s">
        <v>332</v>
      </c>
      <c r="C43" s="186">
        <f>(+C13+C14+C15+C16+C17+C20+C21+C22+C27+C28+C30)*1.5%</f>
        <v>0</v>
      </c>
      <c r="D43" s="186">
        <f>(+D13+D14+D15+D16+D17+D20+D21+D22+D27+D28+D30)*1.5%</f>
        <v>0</v>
      </c>
      <c r="E43" s="186">
        <f t="shared" ref="E43:P43" si="21">(+E13+E14+E15+E16+E17+E20+E21+E22+E27+E28+E30)*1.5%</f>
        <v>0</v>
      </c>
      <c r="F43" s="186">
        <f t="shared" si="21"/>
        <v>0</v>
      </c>
      <c r="G43" s="186">
        <f>(+G13+G14+G15+G16+G17+G20+G21+G22+G27+G28+G30)*1.5%</f>
        <v>0</v>
      </c>
      <c r="H43" s="186">
        <f t="shared" si="21"/>
        <v>0</v>
      </c>
      <c r="I43" s="186">
        <f t="shared" si="21"/>
        <v>0</v>
      </c>
      <c r="J43" s="186">
        <v>3825295.02</v>
      </c>
      <c r="K43" s="186">
        <f t="shared" si="21"/>
        <v>0</v>
      </c>
      <c r="L43" s="186">
        <f t="shared" si="21"/>
        <v>0</v>
      </c>
      <c r="M43" s="186">
        <f t="shared" si="21"/>
        <v>0</v>
      </c>
      <c r="N43" s="186">
        <f t="shared" si="21"/>
        <v>0</v>
      </c>
      <c r="O43" s="186">
        <f t="shared" si="21"/>
        <v>0</v>
      </c>
      <c r="P43" s="186">
        <f t="shared" si="21"/>
        <v>0</v>
      </c>
      <c r="Q43" s="184">
        <v>0</v>
      </c>
      <c r="R43" s="183"/>
    </row>
    <row r="44" spans="1:18" ht="15.75" customHeight="1">
      <c r="A44" s="177" t="s">
        <v>320</v>
      </c>
      <c r="B44" s="177" t="s">
        <v>330</v>
      </c>
      <c r="C44" s="186">
        <f>(+C13+C14+C15+C16+C17+C20+C21+C22+C27+C28+C30)*3%</f>
        <v>0</v>
      </c>
      <c r="D44" s="186">
        <f>(+D13+D14+D15+D16+D17+D20+D21+D22+D27+D28+D30)*3%</f>
        <v>0</v>
      </c>
      <c r="E44" s="186">
        <f t="shared" ref="E44:P44" si="22">(+E13+E14+E15+E16+E17+E20+E21+E22+E27+E28+E30)*3%</f>
        <v>0</v>
      </c>
      <c r="F44" s="186">
        <f t="shared" si="22"/>
        <v>0</v>
      </c>
      <c r="G44" s="186">
        <f>(+G13+G14+G15+G16+G17+G20+G21+G22+G27+G28+G30)*3%</f>
        <v>0</v>
      </c>
      <c r="H44" s="186">
        <f t="shared" si="22"/>
        <v>0</v>
      </c>
      <c r="I44" s="186">
        <f t="shared" si="22"/>
        <v>0</v>
      </c>
      <c r="J44" s="186">
        <v>3825295.02</v>
      </c>
      <c r="K44" s="186">
        <f t="shared" si="22"/>
        <v>0</v>
      </c>
      <c r="L44" s="186">
        <f t="shared" si="22"/>
        <v>0</v>
      </c>
      <c r="M44" s="186">
        <f t="shared" si="22"/>
        <v>0</v>
      </c>
      <c r="N44" s="186">
        <f t="shared" si="22"/>
        <v>0</v>
      </c>
      <c r="O44" s="186">
        <f t="shared" si="22"/>
        <v>0</v>
      </c>
      <c r="P44" s="186">
        <f t="shared" si="22"/>
        <v>0</v>
      </c>
      <c r="Q44" s="184">
        <v>0</v>
      </c>
      <c r="R44" s="183"/>
    </row>
    <row r="45" spans="1:18" ht="30" customHeight="1">
      <c r="A45" s="177" t="s">
        <v>321</v>
      </c>
      <c r="B45" s="207" t="s">
        <v>333</v>
      </c>
      <c r="C45" s="186"/>
      <c r="D45" s="186"/>
      <c r="E45" s="186"/>
      <c r="F45" s="186"/>
      <c r="G45" s="186"/>
      <c r="H45" s="186"/>
      <c r="I45" s="186"/>
      <c r="J45" s="186"/>
      <c r="K45" s="186"/>
      <c r="L45" s="186"/>
      <c r="M45" s="342"/>
      <c r="N45" s="186"/>
      <c r="O45" s="186"/>
      <c r="P45" s="186"/>
      <c r="Q45" s="184">
        <f t="shared" si="7"/>
        <v>0</v>
      </c>
    </row>
    <row r="46" spans="1:18" ht="15.75" customHeight="1">
      <c r="A46" s="177" t="s">
        <v>322</v>
      </c>
      <c r="B46" s="177" t="s">
        <v>334</v>
      </c>
      <c r="C46" s="186"/>
      <c r="D46" s="186"/>
      <c r="E46" s="186"/>
      <c r="F46" s="186"/>
      <c r="G46" s="186"/>
      <c r="H46" s="186"/>
      <c r="I46" s="186"/>
      <c r="J46" s="186"/>
      <c r="K46" s="186"/>
      <c r="L46" s="186"/>
      <c r="M46" s="342"/>
      <c r="N46" s="186"/>
      <c r="O46" s="186"/>
      <c r="P46" s="186"/>
      <c r="Q46" s="184">
        <f t="shared" si="7"/>
        <v>0</v>
      </c>
    </row>
    <row r="47" spans="1:18" ht="15.75" customHeight="1">
      <c r="A47" s="177"/>
      <c r="B47" s="177"/>
      <c r="C47" s="186"/>
      <c r="D47" s="186"/>
      <c r="E47" s="186"/>
      <c r="F47" s="186"/>
      <c r="G47" s="186"/>
      <c r="H47" s="186"/>
      <c r="I47" s="186"/>
      <c r="J47" s="186"/>
      <c r="K47" s="186"/>
      <c r="L47" s="186"/>
      <c r="M47" s="342"/>
      <c r="N47" s="186"/>
      <c r="O47" s="186"/>
      <c r="P47" s="186"/>
      <c r="Q47" s="184">
        <f t="shared" si="7"/>
        <v>0</v>
      </c>
    </row>
    <row r="48" spans="1:18" ht="15.75" customHeight="1">
      <c r="A48" s="174" t="s">
        <v>324</v>
      </c>
      <c r="B48" s="174" t="s">
        <v>323</v>
      </c>
      <c r="C48" s="186">
        <f>SUM(C49:C50)</f>
        <v>0</v>
      </c>
      <c r="D48" s="186">
        <f>SUM(D49:D50)</f>
        <v>0</v>
      </c>
      <c r="E48" s="186">
        <f t="shared" ref="E48:P48" si="23">SUM(E49:E50)</f>
        <v>0</v>
      </c>
      <c r="F48" s="186">
        <f t="shared" si="23"/>
        <v>0</v>
      </c>
      <c r="G48" s="186">
        <f>SUM(G49:G50)</f>
        <v>0</v>
      </c>
      <c r="H48" s="186">
        <f t="shared" si="23"/>
        <v>0</v>
      </c>
      <c r="I48" s="186">
        <f t="shared" si="23"/>
        <v>0</v>
      </c>
      <c r="J48" s="186">
        <f t="shared" ref="J48" si="24">SUM(J49:J50)</f>
        <v>0</v>
      </c>
      <c r="K48" s="186">
        <f t="shared" si="23"/>
        <v>0</v>
      </c>
      <c r="L48" s="186">
        <f t="shared" si="23"/>
        <v>0</v>
      </c>
      <c r="M48" s="186">
        <f t="shared" si="23"/>
        <v>0</v>
      </c>
      <c r="N48" s="186">
        <f t="shared" si="23"/>
        <v>0</v>
      </c>
      <c r="O48" s="186">
        <f t="shared" si="23"/>
        <v>0</v>
      </c>
      <c r="P48" s="186">
        <f t="shared" si="23"/>
        <v>0</v>
      </c>
      <c r="Q48" s="184">
        <f t="shared" si="7"/>
        <v>0</v>
      </c>
    </row>
    <row r="49" spans="1:17" ht="15.75" customHeight="1">
      <c r="A49" s="177" t="s">
        <v>326</v>
      </c>
      <c r="B49" s="177" t="s">
        <v>328</v>
      </c>
      <c r="C49" s="186"/>
      <c r="D49" s="186"/>
      <c r="E49" s="186"/>
      <c r="F49" s="186"/>
      <c r="G49" s="186"/>
      <c r="H49" s="186"/>
      <c r="I49" s="186"/>
      <c r="J49" s="186"/>
      <c r="K49" s="186"/>
      <c r="L49" s="186"/>
      <c r="M49" s="342"/>
      <c r="N49" s="186"/>
      <c r="O49" s="186"/>
      <c r="P49" s="186"/>
      <c r="Q49" s="184">
        <f t="shared" si="7"/>
        <v>0</v>
      </c>
    </row>
    <row r="50" spans="1:17" ht="15.75" customHeight="1">
      <c r="A50" s="177" t="s">
        <v>327</v>
      </c>
      <c r="B50" s="177" t="s">
        <v>329</v>
      </c>
      <c r="C50" s="186"/>
      <c r="D50" s="186"/>
      <c r="E50" s="186"/>
      <c r="F50" s="186"/>
      <c r="G50" s="186"/>
      <c r="H50" s="186"/>
      <c r="I50" s="186"/>
      <c r="J50" s="186"/>
      <c r="K50" s="186"/>
      <c r="L50" s="186"/>
      <c r="M50" s="342"/>
      <c r="N50" s="186"/>
      <c r="O50" s="186"/>
      <c r="P50" s="186">
        <v>0</v>
      </c>
      <c r="Q50" s="184">
        <f t="shared" si="7"/>
        <v>0</v>
      </c>
    </row>
    <row r="51" spans="1:17" ht="15.75" customHeight="1">
      <c r="A51" s="176"/>
      <c r="B51" s="179"/>
      <c r="C51" s="186"/>
      <c r="D51" s="186"/>
      <c r="E51" s="186"/>
      <c r="F51" s="186"/>
      <c r="G51" s="186"/>
      <c r="H51" s="186"/>
      <c r="I51" s="186"/>
      <c r="J51" s="186"/>
      <c r="K51" s="186"/>
      <c r="L51" s="186"/>
      <c r="M51" s="342"/>
      <c r="N51" s="186"/>
      <c r="O51" s="186"/>
      <c r="P51" s="186"/>
      <c r="Q51" s="184">
        <f t="shared" si="7"/>
        <v>0</v>
      </c>
    </row>
    <row r="52" spans="1:17" ht="15.75" customHeight="1">
      <c r="A52" s="178">
        <v>1</v>
      </c>
      <c r="B52" s="180" t="s">
        <v>441</v>
      </c>
      <c r="C52" s="186">
        <f>+C53+C60+C67+C76+C85+C91+C96+C101+C112+C118</f>
        <v>1250000</v>
      </c>
      <c r="D52" s="186">
        <f>+D53+D60+D67+D76+D85+D91+D96+D101+D112+D118</f>
        <v>0</v>
      </c>
      <c r="E52" s="186">
        <f t="shared" ref="E52:P52" si="25">+E53+E60+E67+E76+E85+E91+E96+E101+E112+E118</f>
        <v>0</v>
      </c>
      <c r="F52" s="186">
        <f t="shared" si="25"/>
        <v>0</v>
      </c>
      <c r="G52" s="186">
        <f>+G53+G60+G67+G76+G85+G91+G96+G101+G112+G118</f>
        <v>0</v>
      </c>
      <c r="H52" s="186">
        <f t="shared" si="25"/>
        <v>0</v>
      </c>
      <c r="I52" s="186">
        <f t="shared" si="25"/>
        <v>0</v>
      </c>
      <c r="J52" s="186">
        <f t="shared" ref="J52" si="26">+J53+J60+J67+J76+J85+J91+J96+J101+J112+J118</f>
        <v>0</v>
      </c>
      <c r="K52" s="186">
        <f t="shared" si="25"/>
        <v>0</v>
      </c>
      <c r="L52" s="186">
        <f t="shared" si="25"/>
        <v>0</v>
      </c>
      <c r="M52" s="186">
        <f t="shared" si="25"/>
        <v>0</v>
      </c>
      <c r="N52" s="186">
        <f t="shared" si="25"/>
        <v>0</v>
      </c>
      <c r="O52" s="186">
        <f t="shared" si="25"/>
        <v>0</v>
      </c>
      <c r="P52" s="186">
        <f t="shared" si="25"/>
        <v>0</v>
      </c>
      <c r="Q52" s="184">
        <f t="shared" si="7"/>
        <v>1250000</v>
      </c>
    </row>
    <row r="53" spans="1:17" ht="15.75" customHeight="1">
      <c r="A53" s="174" t="s">
        <v>216</v>
      </c>
      <c r="B53" s="174" t="s">
        <v>928</v>
      </c>
      <c r="C53" s="186">
        <f>SUM(C54:C58)</f>
        <v>0</v>
      </c>
      <c r="D53" s="186">
        <f>SUM(D54:D58)</f>
        <v>0</v>
      </c>
      <c r="E53" s="186">
        <f t="shared" ref="E53:P53" si="27">SUM(E54:E58)</f>
        <v>0</v>
      </c>
      <c r="F53" s="186">
        <f t="shared" si="27"/>
        <v>0</v>
      </c>
      <c r="G53" s="186">
        <f>SUM(G54:G58)</f>
        <v>0</v>
      </c>
      <c r="H53" s="186">
        <f t="shared" si="27"/>
        <v>0</v>
      </c>
      <c r="I53" s="186">
        <f t="shared" si="27"/>
        <v>0</v>
      </c>
      <c r="J53" s="186">
        <f t="shared" ref="J53" si="28">SUM(J54:J58)</f>
        <v>0</v>
      </c>
      <c r="K53" s="186">
        <f t="shared" si="27"/>
        <v>0</v>
      </c>
      <c r="L53" s="186">
        <f t="shared" si="27"/>
        <v>0</v>
      </c>
      <c r="M53" s="186">
        <f t="shared" si="27"/>
        <v>0</v>
      </c>
      <c r="N53" s="186">
        <f t="shared" si="27"/>
        <v>0</v>
      </c>
      <c r="O53" s="186">
        <f t="shared" si="27"/>
        <v>0</v>
      </c>
      <c r="P53" s="186">
        <f t="shared" si="27"/>
        <v>0</v>
      </c>
      <c r="Q53" s="184">
        <f t="shared" si="7"/>
        <v>0</v>
      </c>
    </row>
    <row r="54" spans="1:17" ht="15.75" customHeight="1">
      <c r="A54" s="177" t="s">
        <v>442</v>
      </c>
      <c r="B54" s="177" t="s">
        <v>447</v>
      </c>
      <c r="C54" s="186"/>
      <c r="D54" s="186"/>
      <c r="E54" s="186"/>
      <c r="F54" s="186"/>
      <c r="G54" s="186"/>
      <c r="H54" s="186"/>
      <c r="I54" s="186"/>
      <c r="J54" s="186"/>
      <c r="K54" s="186"/>
      <c r="L54" s="186"/>
      <c r="M54" s="342"/>
      <c r="N54" s="186"/>
      <c r="O54" s="186"/>
      <c r="P54" s="186"/>
      <c r="Q54" s="184">
        <f t="shared" si="7"/>
        <v>0</v>
      </c>
    </row>
    <row r="55" spans="1:17" ht="15.75" customHeight="1">
      <c r="A55" s="177" t="s">
        <v>443</v>
      </c>
      <c r="B55" s="177" t="s">
        <v>448</v>
      </c>
      <c r="C55" s="186"/>
      <c r="D55" s="623"/>
      <c r="E55" s="186"/>
      <c r="F55" s="186"/>
      <c r="G55" s="186"/>
      <c r="H55" s="186"/>
      <c r="I55" s="186"/>
      <c r="J55" s="186"/>
      <c r="K55" s="186"/>
      <c r="L55" s="186"/>
      <c r="M55" s="342"/>
      <c r="N55" s="186"/>
      <c r="O55" s="186"/>
      <c r="P55" s="186"/>
      <c r="Q55" s="184">
        <f t="shared" si="7"/>
        <v>0</v>
      </c>
    </row>
    <row r="56" spans="1:17" ht="15.75" customHeight="1">
      <c r="A56" s="177" t="s">
        <v>444</v>
      </c>
      <c r="B56" s="177" t="s">
        <v>449</v>
      </c>
      <c r="C56" s="186"/>
      <c r="D56" s="186"/>
      <c r="E56" s="186"/>
      <c r="F56" s="186"/>
      <c r="G56" s="186"/>
      <c r="H56" s="186"/>
      <c r="I56" s="186"/>
      <c r="J56" s="186"/>
      <c r="K56" s="186"/>
      <c r="L56" s="186"/>
      <c r="M56" s="342"/>
      <c r="N56" s="186"/>
      <c r="O56" s="186"/>
      <c r="P56" s="186"/>
      <c r="Q56" s="184">
        <f t="shared" si="7"/>
        <v>0</v>
      </c>
    </row>
    <row r="57" spans="1:17" ht="15.75" customHeight="1">
      <c r="A57" s="177" t="s">
        <v>445</v>
      </c>
      <c r="B57" s="177" t="s">
        <v>450</v>
      </c>
      <c r="C57" s="186"/>
      <c r="D57" s="186"/>
      <c r="E57" s="186"/>
      <c r="F57" s="186"/>
      <c r="G57" s="186"/>
      <c r="H57" s="186"/>
      <c r="I57" s="186"/>
      <c r="J57" s="186"/>
      <c r="K57" s="186"/>
      <c r="L57" s="186"/>
      <c r="M57" s="342"/>
      <c r="N57" s="186"/>
      <c r="O57" s="186"/>
      <c r="P57" s="186"/>
      <c r="Q57" s="184">
        <f t="shared" si="7"/>
        <v>0</v>
      </c>
    </row>
    <row r="58" spans="1:17" ht="15.75" customHeight="1">
      <c r="A58" s="177" t="s">
        <v>446</v>
      </c>
      <c r="B58" s="177" t="s">
        <v>451</v>
      </c>
      <c r="C58" s="186"/>
      <c r="D58" s="186"/>
      <c r="E58" s="186"/>
      <c r="F58" s="186"/>
      <c r="G58" s="186"/>
      <c r="H58" s="186"/>
      <c r="I58" s="186"/>
      <c r="J58" s="186"/>
      <c r="K58" s="186"/>
      <c r="L58" s="186"/>
      <c r="M58" s="342"/>
      <c r="N58" s="186"/>
      <c r="O58" s="186"/>
      <c r="P58" s="186"/>
      <c r="Q58" s="184">
        <f t="shared" si="7"/>
        <v>0</v>
      </c>
    </row>
    <row r="59" spans="1:17" ht="15.75" customHeight="1">
      <c r="A59" s="176"/>
      <c r="B59" s="179"/>
      <c r="C59" s="186"/>
      <c r="D59" s="186"/>
      <c r="E59" s="186"/>
      <c r="F59" s="186"/>
      <c r="G59" s="186"/>
      <c r="H59" s="186"/>
      <c r="I59" s="186"/>
      <c r="J59" s="186"/>
      <c r="K59" s="186"/>
      <c r="L59" s="186"/>
      <c r="M59" s="342"/>
      <c r="N59" s="186"/>
      <c r="O59" s="186"/>
      <c r="P59" s="186"/>
      <c r="Q59" s="184">
        <f t="shared" si="7"/>
        <v>0</v>
      </c>
    </row>
    <row r="60" spans="1:17" ht="15.75" customHeight="1">
      <c r="A60" s="174" t="s">
        <v>217</v>
      </c>
      <c r="B60" s="174" t="s">
        <v>218</v>
      </c>
      <c r="C60" s="186">
        <f>SUM(C61:C65)</f>
        <v>0</v>
      </c>
      <c r="D60" s="186">
        <f>SUM(D61:D65)</f>
        <v>0</v>
      </c>
      <c r="E60" s="186">
        <f t="shared" ref="E60:P60" si="29">SUM(E61:E65)</f>
        <v>0</v>
      </c>
      <c r="F60" s="186">
        <f t="shared" si="29"/>
        <v>0</v>
      </c>
      <c r="G60" s="186">
        <f>SUM(G61:G65)</f>
        <v>0</v>
      </c>
      <c r="H60" s="186">
        <f t="shared" si="29"/>
        <v>0</v>
      </c>
      <c r="I60" s="186">
        <f t="shared" si="29"/>
        <v>0</v>
      </c>
      <c r="J60" s="186">
        <f t="shared" ref="J60" si="30">SUM(J61:J65)</f>
        <v>0</v>
      </c>
      <c r="K60" s="186">
        <f t="shared" si="29"/>
        <v>0</v>
      </c>
      <c r="L60" s="186">
        <f t="shared" si="29"/>
        <v>0</v>
      </c>
      <c r="M60" s="186">
        <f t="shared" si="29"/>
        <v>0</v>
      </c>
      <c r="N60" s="186">
        <f t="shared" si="29"/>
        <v>0</v>
      </c>
      <c r="O60" s="186">
        <f t="shared" si="29"/>
        <v>0</v>
      </c>
      <c r="P60" s="186">
        <f t="shared" si="29"/>
        <v>0</v>
      </c>
      <c r="Q60" s="184">
        <f t="shared" si="7"/>
        <v>0</v>
      </c>
    </row>
    <row r="61" spans="1:17" ht="15.75" customHeight="1">
      <c r="A61" s="177" t="s">
        <v>452</v>
      </c>
      <c r="B61" s="177" t="s">
        <v>457</v>
      </c>
      <c r="C61" s="186"/>
      <c r="D61" s="186"/>
      <c r="E61" s="186"/>
      <c r="F61" s="186"/>
      <c r="G61" s="186"/>
      <c r="H61" s="186"/>
      <c r="I61" s="186"/>
      <c r="J61" s="186"/>
      <c r="K61" s="186"/>
      <c r="L61" s="186"/>
      <c r="M61" s="342"/>
      <c r="N61" s="186"/>
      <c r="O61" s="186"/>
      <c r="P61" s="186"/>
      <c r="Q61" s="184">
        <f t="shared" si="7"/>
        <v>0</v>
      </c>
    </row>
    <row r="62" spans="1:17" ht="15.75" customHeight="1">
      <c r="A62" s="177" t="s">
        <v>453</v>
      </c>
      <c r="B62" s="177" t="s">
        <v>458</v>
      </c>
      <c r="C62" s="186"/>
      <c r="D62" s="186"/>
      <c r="E62" s="186"/>
      <c r="F62" s="186"/>
      <c r="G62" s="186"/>
      <c r="H62" s="186"/>
      <c r="I62" s="186"/>
      <c r="J62" s="186"/>
      <c r="K62" s="186"/>
      <c r="L62" s="186"/>
      <c r="M62" s="342"/>
      <c r="N62" s="186"/>
      <c r="O62" s="186"/>
      <c r="P62" s="186"/>
      <c r="Q62" s="184">
        <f t="shared" si="7"/>
        <v>0</v>
      </c>
    </row>
    <row r="63" spans="1:17" ht="15.75" customHeight="1">
      <c r="A63" s="177" t="s">
        <v>454</v>
      </c>
      <c r="B63" s="177" t="s">
        <v>459</v>
      </c>
      <c r="C63" s="186"/>
      <c r="D63" s="186"/>
      <c r="E63" s="186"/>
      <c r="F63" s="186"/>
      <c r="G63" s="186"/>
      <c r="H63" s="186"/>
      <c r="I63" s="186"/>
      <c r="J63" s="186"/>
      <c r="K63" s="186"/>
      <c r="L63" s="186"/>
      <c r="M63" s="342"/>
      <c r="N63" s="186"/>
      <c r="O63" s="186"/>
      <c r="P63" s="186"/>
      <c r="Q63" s="184">
        <f t="shared" si="7"/>
        <v>0</v>
      </c>
    </row>
    <row r="64" spans="1:17" ht="15.75" customHeight="1">
      <c r="A64" s="177" t="s">
        <v>455</v>
      </c>
      <c r="B64" s="177" t="s">
        <v>460</v>
      </c>
      <c r="C64" s="186"/>
      <c r="D64" s="186"/>
      <c r="E64" s="186"/>
      <c r="F64" s="186"/>
      <c r="G64" s="186"/>
      <c r="H64" s="186"/>
      <c r="I64" s="186"/>
      <c r="J64" s="186"/>
      <c r="K64" s="186"/>
      <c r="L64" s="186"/>
      <c r="M64" s="342"/>
      <c r="N64" s="186"/>
      <c r="O64" s="186"/>
      <c r="P64" s="186"/>
      <c r="Q64" s="184">
        <f t="shared" si="7"/>
        <v>0</v>
      </c>
    </row>
    <row r="65" spans="1:17" ht="15.75" customHeight="1">
      <c r="A65" s="177" t="s">
        <v>456</v>
      </c>
      <c r="B65" s="177" t="s">
        <v>461</v>
      </c>
      <c r="C65" s="186"/>
      <c r="D65" s="186"/>
      <c r="E65" s="186"/>
      <c r="F65" s="186"/>
      <c r="G65" s="186"/>
      <c r="H65" s="186"/>
      <c r="I65" s="186"/>
      <c r="J65" s="186"/>
      <c r="K65" s="186"/>
      <c r="L65" s="186"/>
      <c r="M65" s="342"/>
      <c r="N65" s="186"/>
      <c r="O65" s="186"/>
      <c r="P65" s="186"/>
      <c r="Q65" s="184">
        <f t="shared" si="7"/>
        <v>0</v>
      </c>
    </row>
    <row r="66" spans="1:17" ht="15.75" customHeight="1">
      <c r="A66" s="176"/>
      <c r="B66" s="179"/>
      <c r="C66" s="186"/>
      <c r="D66" s="186"/>
      <c r="E66" s="186"/>
      <c r="F66" s="186"/>
      <c r="G66" s="186"/>
      <c r="H66" s="186"/>
      <c r="I66" s="186"/>
      <c r="J66" s="186"/>
      <c r="K66" s="186"/>
      <c r="L66" s="186"/>
      <c r="M66" s="342"/>
      <c r="N66" s="186"/>
      <c r="O66" s="186"/>
      <c r="P66" s="186"/>
      <c r="Q66" s="184">
        <f t="shared" si="7"/>
        <v>0</v>
      </c>
    </row>
    <row r="67" spans="1:17" ht="15.75" customHeight="1">
      <c r="A67" s="174" t="s">
        <v>219</v>
      </c>
      <c r="B67" s="174" t="s">
        <v>220</v>
      </c>
      <c r="C67" s="186">
        <f>SUM(C68:C74)</f>
        <v>1250000</v>
      </c>
      <c r="D67" s="186">
        <f>SUM(D68:D74)</f>
        <v>0</v>
      </c>
      <c r="E67" s="186">
        <f t="shared" ref="E67:P67" si="31">SUM(E68:E74)</f>
        <v>0</v>
      </c>
      <c r="F67" s="186">
        <f t="shared" si="31"/>
        <v>0</v>
      </c>
      <c r="G67" s="186">
        <f>SUM(G68:G74)</f>
        <v>0</v>
      </c>
      <c r="H67" s="186">
        <f t="shared" si="31"/>
        <v>0</v>
      </c>
      <c r="I67" s="186">
        <f t="shared" si="31"/>
        <v>0</v>
      </c>
      <c r="J67" s="186">
        <f t="shared" ref="J67" si="32">SUM(J68:J74)</f>
        <v>0</v>
      </c>
      <c r="K67" s="186">
        <f t="shared" si="31"/>
        <v>0</v>
      </c>
      <c r="L67" s="186">
        <f t="shared" si="31"/>
        <v>0</v>
      </c>
      <c r="M67" s="186">
        <f t="shared" si="31"/>
        <v>0</v>
      </c>
      <c r="N67" s="186">
        <f t="shared" si="31"/>
        <v>0</v>
      </c>
      <c r="O67" s="186">
        <f t="shared" si="31"/>
        <v>0</v>
      </c>
      <c r="P67" s="186">
        <f t="shared" si="31"/>
        <v>0</v>
      </c>
      <c r="Q67" s="184">
        <f t="shared" si="7"/>
        <v>1250000</v>
      </c>
    </row>
    <row r="68" spans="1:17" ht="15.75" customHeight="1">
      <c r="A68" s="177" t="s">
        <v>462</v>
      </c>
      <c r="B68" s="177" t="s">
        <v>468</v>
      </c>
      <c r="C68" s="186">
        <v>1250000</v>
      </c>
      <c r="D68" s="186"/>
      <c r="E68" s="186"/>
      <c r="F68" s="186"/>
      <c r="G68" s="186"/>
      <c r="H68" s="186"/>
      <c r="I68" s="186"/>
      <c r="J68" s="186"/>
      <c r="K68" s="186"/>
      <c r="L68" s="186"/>
      <c r="M68" s="342"/>
      <c r="N68" s="186"/>
      <c r="O68" s="186"/>
      <c r="P68" s="186"/>
      <c r="Q68" s="184">
        <f t="shared" si="7"/>
        <v>1250000</v>
      </c>
    </row>
    <row r="69" spans="1:17" ht="15.75" customHeight="1">
      <c r="A69" s="177" t="s">
        <v>463</v>
      </c>
      <c r="B69" s="177" t="s">
        <v>469</v>
      </c>
      <c r="C69" s="186"/>
      <c r="D69" s="186"/>
      <c r="E69" s="186"/>
      <c r="F69" s="186"/>
      <c r="G69" s="186"/>
      <c r="H69" s="186"/>
      <c r="I69" s="186"/>
      <c r="J69" s="186"/>
      <c r="K69" s="186"/>
      <c r="L69" s="186"/>
      <c r="M69" s="342"/>
      <c r="N69" s="186"/>
      <c r="O69" s="186"/>
      <c r="P69" s="186"/>
      <c r="Q69" s="184">
        <f t="shared" si="7"/>
        <v>0</v>
      </c>
    </row>
    <row r="70" spans="1:17" ht="15.75" customHeight="1">
      <c r="A70" s="177" t="s">
        <v>464</v>
      </c>
      <c r="B70" s="177" t="s">
        <v>470</v>
      </c>
      <c r="C70" s="186"/>
      <c r="D70" s="186"/>
      <c r="E70" s="186"/>
      <c r="F70" s="186"/>
      <c r="G70" s="186"/>
      <c r="H70" s="186"/>
      <c r="I70" s="186"/>
      <c r="J70" s="186"/>
      <c r="K70" s="186"/>
      <c r="L70" s="186"/>
      <c r="M70" s="342"/>
      <c r="N70" s="186"/>
      <c r="O70" s="186"/>
      <c r="P70" s="186"/>
      <c r="Q70" s="184">
        <f t="shared" si="7"/>
        <v>0</v>
      </c>
    </row>
    <row r="71" spans="1:17" ht="15.75" customHeight="1">
      <c r="A71" s="177" t="s">
        <v>465</v>
      </c>
      <c r="B71" s="177" t="s">
        <v>471</v>
      </c>
      <c r="C71" s="186"/>
      <c r="D71" s="186"/>
      <c r="E71" s="186"/>
      <c r="F71" s="186"/>
      <c r="G71" s="186"/>
      <c r="H71" s="186"/>
      <c r="I71" s="186"/>
      <c r="J71" s="186"/>
      <c r="K71" s="186"/>
      <c r="L71" s="186"/>
      <c r="M71" s="342"/>
      <c r="N71" s="186"/>
      <c r="O71" s="186"/>
      <c r="P71" s="186"/>
      <c r="Q71" s="184">
        <f t="shared" si="7"/>
        <v>0</v>
      </c>
    </row>
    <row r="72" spans="1:17" ht="15.75" customHeight="1">
      <c r="A72" s="177" t="s">
        <v>466</v>
      </c>
      <c r="B72" s="177" t="s">
        <v>472</v>
      </c>
      <c r="C72" s="186"/>
      <c r="D72" s="186"/>
      <c r="E72" s="186"/>
      <c r="F72" s="186"/>
      <c r="G72" s="186"/>
      <c r="H72" s="186"/>
      <c r="I72" s="186"/>
      <c r="J72" s="186"/>
      <c r="K72" s="186"/>
      <c r="L72" s="186"/>
      <c r="M72" s="342"/>
      <c r="N72" s="186"/>
      <c r="O72" s="186"/>
      <c r="P72" s="186"/>
      <c r="Q72" s="184">
        <f t="shared" si="7"/>
        <v>0</v>
      </c>
    </row>
    <row r="73" spans="1:17" ht="15.75" customHeight="1">
      <c r="A73" s="177" t="s">
        <v>467</v>
      </c>
      <c r="B73" s="177" t="s">
        <v>474</v>
      </c>
      <c r="C73" s="186"/>
      <c r="D73" s="186"/>
      <c r="E73" s="186"/>
      <c r="F73" s="186"/>
      <c r="G73" s="186"/>
      <c r="H73" s="186"/>
      <c r="I73" s="186"/>
      <c r="J73" s="186"/>
      <c r="K73" s="186"/>
      <c r="L73" s="186"/>
      <c r="M73" s="342"/>
      <c r="N73" s="186"/>
      <c r="O73" s="186"/>
      <c r="P73" s="186"/>
      <c r="Q73" s="184">
        <f t="shared" si="7"/>
        <v>0</v>
      </c>
    </row>
    <row r="74" spans="1:17" ht="15.75" customHeight="1">
      <c r="A74" s="177" t="s">
        <v>476</v>
      </c>
      <c r="B74" s="177" t="s">
        <v>475</v>
      </c>
      <c r="C74" s="184"/>
      <c r="D74" s="184"/>
      <c r="E74" s="184"/>
      <c r="F74" s="186"/>
      <c r="G74" s="184"/>
      <c r="H74" s="186"/>
      <c r="I74" s="186"/>
      <c r="J74" s="186"/>
      <c r="K74" s="186"/>
      <c r="L74" s="186"/>
      <c r="M74" s="342"/>
      <c r="N74" s="186"/>
      <c r="O74" s="186"/>
      <c r="P74" s="186"/>
      <c r="Q74" s="184">
        <f t="shared" ref="Q74:Q137" si="33">SUM(C74:P74)</f>
        <v>0</v>
      </c>
    </row>
    <row r="75" spans="1:17" ht="15.75" customHeight="1">
      <c r="A75" s="177"/>
      <c r="B75" s="177"/>
      <c r="C75" s="186"/>
      <c r="D75" s="186"/>
      <c r="E75" s="186"/>
      <c r="F75" s="186"/>
      <c r="G75" s="186"/>
      <c r="H75" s="186"/>
      <c r="I75" s="186"/>
      <c r="J75" s="186"/>
      <c r="K75" s="186"/>
      <c r="L75" s="186"/>
      <c r="M75" s="342"/>
      <c r="N75" s="186"/>
      <c r="O75" s="186"/>
      <c r="P75" s="186"/>
      <c r="Q75" s="184">
        <f t="shared" si="33"/>
        <v>0</v>
      </c>
    </row>
    <row r="76" spans="1:17" ht="15.75" customHeight="1">
      <c r="A76" s="174" t="s">
        <v>221</v>
      </c>
      <c r="B76" s="174" t="s">
        <v>222</v>
      </c>
      <c r="C76" s="186">
        <f>SUM(C77:C83)</f>
        <v>0</v>
      </c>
      <c r="D76" s="186">
        <f>SUM(D77:D83)</f>
        <v>0</v>
      </c>
      <c r="E76" s="186">
        <f t="shared" ref="E76:P76" si="34">SUM(E77:E83)</f>
        <v>0</v>
      </c>
      <c r="F76" s="186">
        <f t="shared" si="34"/>
        <v>0</v>
      </c>
      <c r="G76" s="186">
        <f>SUM(G77:G83)</f>
        <v>0</v>
      </c>
      <c r="H76" s="186">
        <f t="shared" si="34"/>
        <v>0</v>
      </c>
      <c r="I76" s="186">
        <f t="shared" si="34"/>
        <v>0</v>
      </c>
      <c r="J76" s="186">
        <f t="shared" ref="J76" si="35">SUM(J77:J83)</f>
        <v>0</v>
      </c>
      <c r="K76" s="186">
        <f t="shared" si="34"/>
        <v>0</v>
      </c>
      <c r="L76" s="186">
        <f t="shared" si="34"/>
        <v>0</v>
      </c>
      <c r="M76" s="186">
        <f t="shared" si="34"/>
        <v>0</v>
      </c>
      <c r="N76" s="186">
        <f t="shared" si="34"/>
        <v>0</v>
      </c>
      <c r="O76" s="186">
        <f t="shared" si="34"/>
        <v>0</v>
      </c>
      <c r="P76" s="186">
        <f t="shared" si="34"/>
        <v>0</v>
      </c>
      <c r="Q76" s="184">
        <f t="shared" si="33"/>
        <v>0</v>
      </c>
    </row>
    <row r="77" spans="1:17" ht="15.75" customHeight="1">
      <c r="A77" s="177" t="s">
        <v>477</v>
      </c>
      <c r="B77" s="177" t="s">
        <v>484</v>
      </c>
      <c r="C77" s="186"/>
      <c r="D77" s="186"/>
      <c r="E77" s="186"/>
      <c r="F77" s="186"/>
      <c r="G77" s="186"/>
      <c r="H77" s="186"/>
      <c r="I77" s="186"/>
      <c r="J77" s="186"/>
      <c r="K77" s="186"/>
      <c r="L77" s="186"/>
      <c r="M77" s="342"/>
      <c r="N77" s="186"/>
      <c r="O77" s="186"/>
      <c r="P77" s="186"/>
      <c r="Q77" s="184">
        <f t="shared" si="33"/>
        <v>0</v>
      </c>
    </row>
    <row r="78" spans="1:17" ht="15.75" customHeight="1">
      <c r="A78" s="177" t="s">
        <v>478</v>
      </c>
      <c r="B78" s="177" t="s">
        <v>485</v>
      </c>
      <c r="C78" s="186"/>
      <c r="D78" s="186"/>
      <c r="E78" s="186"/>
      <c r="F78" s="186"/>
      <c r="G78" s="186"/>
      <c r="H78" s="186"/>
      <c r="I78" s="186"/>
      <c r="J78" s="186"/>
      <c r="K78" s="186"/>
      <c r="L78" s="186"/>
      <c r="M78" s="342"/>
      <c r="N78" s="186"/>
      <c r="O78" s="186"/>
      <c r="P78" s="186"/>
      <c r="Q78" s="184">
        <f t="shared" si="33"/>
        <v>0</v>
      </c>
    </row>
    <row r="79" spans="1:17" ht="15.75" customHeight="1">
      <c r="A79" s="177" t="s">
        <v>479</v>
      </c>
      <c r="B79" s="177" t="s">
        <v>486</v>
      </c>
      <c r="C79" s="186"/>
      <c r="D79" s="623">
        <v>0</v>
      </c>
      <c r="E79" s="186"/>
      <c r="F79" s="186"/>
      <c r="G79" s="186"/>
      <c r="H79" s="186"/>
      <c r="I79" s="186"/>
      <c r="J79" s="186"/>
      <c r="K79" s="186"/>
      <c r="L79" s="186"/>
      <c r="M79" s="342"/>
      <c r="N79" s="186"/>
      <c r="O79" s="186"/>
      <c r="P79" s="186">
        <v>0</v>
      </c>
      <c r="Q79" s="184">
        <f t="shared" si="33"/>
        <v>0</v>
      </c>
    </row>
    <row r="80" spans="1:17" ht="15.75" customHeight="1">
      <c r="A80" s="177" t="s">
        <v>480</v>
      </c>
      <c r="B80" s="177" t="s">
        <v>487</v>
      </c>
      <c r="C80" s="186">
        <v>0</v>
      </c>
      <c r="D80" s="186">
        <v>0</v>
      </c>
      <c r="E80" s="186">
        <v>0</v>
      </c>
      <c r="F80" s="186">
        <v>0</v>
      </c>
      <c r="G80" s="186">
        <v>0</v>
      </c>
      <c r="H80" s="186"/>
      <c r="I80" s="186"/>
      <c r="J80" s="186"/>
      <c r="K80" s="186"/>
      <c r="L80" s="186"/>
      <c r="M80" s="342"/>
      <c r="N80" s="186"/>
      <c r="O80" s="186">
        <v>0</v>
      </c>
      <c r="P80" s="186"/>
      <c r="Q80" s="184">
        <f t="shared" si="33"/>
        <v>0</v>
      </c>
    </row>
    <row r="81" spans="1:17" ht="15.75" customHeight="1">
      <c r="A81" s="177" t="s">
        <v>481</v>
      </c>
      <c r="B81" s="177" t="s">
        <v>488</v>
      </c>
      <c r="C81" s="186"/>
      <c r="D81" s="186"/>
      <c r="E81" s="186"/>
      <c r="F81" s="186"/>
      <c r="G81" s="186"/>
      <c r="H81" s="186"/>
      <c r="I81" s="186"/>
      <c r="J81" s="186"/>
      <c r="K81" s="186"/>
      <c r="L81" s="186"/>
      <c r="M81" s="342"/>
      <c r="N81" s="186"/>
      <c r="O81" s="186"/>
      <c r="P81" s="186"/>
      <c r="Q81" s="184">
        <f t="shared" si="33"/>
        <v>0</v>
      </c>
    </row>
    <row r="82" spans="1:17" ht="15.75" customHeight="1">
      <c r="A82" s="177" t="s">
        <v>482</v>
      </c>
      <c r="B82" s="177" t="s">
        <v>489</v>
      </c>
      <c r="C82" s="186"/>
      <c r="D82" s="186"/>
      <c r="E82" s="186"/>
      <c r="F82" s="186"/>
      <c r="G82" s="186"/>
      <c r="H82" s="186"/>
      <c r="I82" s="186"/>
      <c r="J82" s="186"/>
      <c r="K82" s="186"/>
      <c r="L82" s="186"/>
      <c r="M82" s="342"/>
      <c r="N82" s="186"/>
      <c r="O82" s="186"/>
      <c r="P82" s="186"/>
      <c r="Q82" s="184">
        <f t="shared" si="33"/>
        <v>0</v>
      </c>
    </row>
    <row r="83" spans="1:17" ht="15.75" customHeight="1">
      <c r="A83" s="177" t="s">
        <v>483</v>
      </c>
      <c r="B83" s="177" t="s">
        <v>490</v>
      </c>
      <c r="C83" s="186"/>
      <c r="D83" s="186"/>
      <c r="E83" s="186"/>
      <c r="F83" s="186"/>
      <c r="G83" s="186"/>
      <c r="H83" s="186"/>
      <c r="I83" s="186"/>
      <c r="J83" s="186"/>
      <c r="K83" s="186"/>
      <c r="L83" s="186"/>
      <c r="M83" s="342"/>
      <c r="N83" s="186"/>
      <c r="O83" s="186"/>
      <c r="P83" s="186"/>
      <c r="Q83" s="184">
        <f t="shared" si="33"/>
        <v>0</v>
      </c>
    </row>
    <row r="84" spans="1:17" ht="15.75" customHeight="1">
      <c r="A84" s="176"/>
      <c r="B84" s="179"/>
      <c r="C84" s="186"/>
      <c r="D84" s="186"/>
      <c r="E84" s="186"/>
      <c r="F84" s="186"/>
      <c r="G84" s="186"/>
      <c r="H84" s="186"/>
      <c r="I84" s="186"/>
      <c r="J84" s="186"/>
      <c r="K84" s="186"/>
      <c r="L84" s="186"/>
      <c r="M84" s="342"/>
      <c r="N84" s="186"/>
      <c r="O84" s="186"/>
      <c r="P84" s="186"/>
      <c r="Q84" s="184">
        <f t="shared" si="33"/>
        <v>0</v>
      </c>
    </row>
    <row r="85" spans="1:17" ht="15.75" customHeight="1">
      <c r="A85" s="174" t="s">
        <v>223</v>
      </c>
      <c r="B85" s="174" t="s">
        <v>224</v>
      </c>
      <c r="C85" s="186">
        <f>SUM(C86:C89)</f>
        <v>0</v>
      </c>
      <c r="D85" s="186">
        <f>SUM(D86:D89)</f>
        <v>0</v>
      </c>
      <c r="E85" s="186">
        <f t="shared" ref="E85:P85" si="36">SUM(E86:E89)</f>
        <v>0</v>
      </c>
      <c r="F85" s="186">
        <f t="shared" si="36"/>
        <v>0</v>
      </c>
      <c r="G85" s="186">
        <f>SUM(G86:G89)</f>
        <v>0</v>
      </c>
      <c r="H85" s="186">
        <f t="shared" si="36"/>
        <v>0</v>
      </c>
      <c r="I85" s="186">
        <f t="shared" si="36"/>
        <v>0</v>
      </c>
      <c r="J85" s="186">
        <f t="shared" ref="J85" si="37">SUM(J86:J89)</f>
        <v>0</v>
      </c>
      <c r="K85" s="186">
        <f t="shared" si="36"/>
        <v>0</v>
      </c>
      <c r="L85" s="186">
        <f t="shared" si="36"/>
        <v>0</v>
      </c>
      <c r="M85" s="186">
        <f t="shared" si="36"/>
        <v>0</v>
      </c>
      <c r="N85" s="186">
        <f t="shared" si="36"/>
        <v>0</v>
      </c>
      <c r="O85" s="186">
        <f t="shared" si="36"/>
        <v>0</v>
      </c>
      <c r="P85" s="186">
        <f t="shared" si="36"/>
        <v>0</v>
      </c>
      <c r="Q85" s="184">
        <f t="shared" si="33"/>
        <v>0</v>
      </c>
    </row>
    <row r="86" spans="1:17" ht="15.75" customHeight="1">
      <c r="A86" s="177"/>
      <c r="B86" s="177"/>
      <c r="C86" s="186"/>
      <c r="D86" s="186"/>
      <c r="E86" s="186"/>
      <c r="F86" s="186"/>
      <c r="G86" s="186"/>
      <c r="H86" s="186"/>
      <c r="I86" s="186"/>
      <c r="J86" s="186"/>
      <c r="K86" s="186"/>
      <c r="L86" s="186"/>
      <c r="M86" s="342"/>
      <c r="N86" s="186"/>
      <c r="O86" s="186"/>
      <c r="P86" s="186"/>
      <c r="Q86" s="184">
        <f t="shared" si="33"/>
        <v>0</v>
      </c>
    </row>
    <row r="87" spans="1:17" ht="15.75" customHeight="1">
      <c r="A87" s="177"/>
      <c r="B87" s="177"/>
      <c r="C87" s="186"/>
      <c r="D87" s="186"/>
      <c r="E87" s="186"/>
      <c r="F87" s="186"/>
      <c r="G87" s="186"/>
      <c r="H87" s="186"/>
      <c r="I87" s="186"/>
      <c r="J87" s="186"/>
      <c r="K87" s="186"/>
      <c r="L87" s="186"/>
      <c r="M87" s="342"/>
      <c r="N87" s="186"/>
      <c r="O87" s="186"/>
      <c r="P87" s="186"/>
      <c r="Q87" s="184">
        <f t="shared" si="33"/>
        <v>0</v>
      </c>
    </row>
    <row r="88" spans="1:17" ht="15.75" customHeight="1">
      <c r="A88" s="177"/>
      <c r="B88" s="177"/>
      <c r="C88" s="186"/>
      <c r="D88" s="186"/>
      <c r="E88" s="186"/>
      <c r="F88" s="186"/>
      <c r="G88" s="186"/>
      <c r="H88" s="186"/>
      <c r="I88" s="186"/>
      <c r="J88" s="186"/>
      <c r="K88" s="186"/>
      <c r="L88" s="186"/>
      <c r="M88" s="342"/>
      <c r="N88" s="186"/>
      <c r="O88" s="186"/>
      <c r="P88" s="186"/>
      <c r="Q88" s="184">
        <f t="shared" si="33"/>
        <v>0</v>
      </c>
    </row>
    <row r="89" spans="1:17" ht="15.75" customHeight="1">
      <c r="A89" s="177"/>
      <c r="B89" s="177"/>
      <c r="C89" s="186"/>
      <c r="D89" s="186"/>
      <c r="E89" s="186"/>
      <c r="F89" s="186"/>
      <c r="G89" s="186"/>
      <c r="H89" s="186"/>
      <c r="I89" s="186"/>
      <c r="J89" s="186"/>
      <c r="K89" s="186"/>
      <c r="L89" s="186"/>
      <c r="M89" s="342"/>
      <c r="N89" s="186"/>
      <c r="O89" s="186"/>
      <c r="P89" s="186"/>
      <c r="Q89" s="184">
        <f t="shared" si="33"/>
        <v>0</v>
      </c>
    </row>
    <row r="90" spans="1:17" ht="15.75" customHeight="1">
      <c r="A90" s="176"/>
      <c r="B90" s="179"/>
      <c r="C90" s="186"/>
      <c r="D90" s="186"/>
      <c r="E90" s="186"/>
      <c r="F90" s="186"/>
      <c r="G90" s="186"/>
      <c r="H90" s="186"/>
      <c r="I90" s="186"/>
      <c r="J90" s="186"/>
      <c r="K90" s="186"/>
      <c r="L90" s="186"/>
      <c r="M90" s="342"/>
      <c r="N90" s="186"/>
      <c r="O90" s="186"/>
      <c r="P90" s="186"/>
      <c r="Q90" s="184">
        <f t="shared" si="33"/>
        <v>0</v>
      </c>
    </row>
    <row r="91" spans="1:17" ht="15.75" customHeight="1">
      <c r="A91" s="174" t="s">
        <v>225</v>
      </c>
      <c r="B91" s="174" t="s">
        <v>226</v>
      </c>
      <c r="C91" s="186">
        <f>SUM(C92:C94)</f>
        <v>0</v>
      </c>
      <c r="D91" s="186">
        <f>SUM(D92:D94)</f>
        <v>0</v>
      </c>
      <c r="E91" s="186">
        <f t="shared" ref="E91:P91" si="38">SUM(E92:E94)</f>
        <v>0</v>
      </c>
      <c r="F91" s="186">
        <f t="shared" si="38"/>
        <v>0</v>
      </c>
      <c r="G91" s="186">
        <f>SUM(G92:G94)</f>
        <v>0</v>
      </c>
      <c r="H91" s="186">
        <f t="shared" si="38"/>
        <v>0</v>
      </c>
      <c r="I91" s="186">
        <f t="shared" si="38"/>
        <v>0</v>
      </c>
      <c r="J91" s="186">
        <f t="shared" ref="J91" si="39">SUM(J92:J94)</f>
        <v>0</v>
      </c>
      <c r="K91" s="186">
        <f t="shared" si="38"/>
        <v>0</v>
      </c>
      <c r="L91" s="186">
        <f t="shared" si="38"/>
        <v>0</v>
      </c>
      <c r="M91" s="186">
        <f t="shared" si="38"/>
        <v>0</v>
      </c>
      <c r="N91" s="186">
        <f t="shared" si="38"/>
        <v>0</v>
      </c>
      <c r="O91" s="186">
        <f t="shared" si="38"/>
        <v>0</v>
      </c>
      <c r="P91" s="186">
        <f t="shared" si="38"/>
        <v>0</v>
      </c>
      <c r="Q91" s="184">
        <f t="shared" si="33"/>
        <v>0</v>
      </c>
    </row>
    <row r="92" spans="1:17" ht="15.75" customHeight="1">
      <c r="A92" s="177" t="s">
        <v>499</v>
      </c>
      <c r="B92" s="177" t="s">
        <v>504</v>
      </c>
      <c r="C92" s="186">
        <f>(+C13+C14+C15+C16+C17+C20+C21+C22+C27+C28)*3%</f>
        <v>0</v>
      </c>
      <c r="D92" s="186"/>
      <c r="E92" s="186">
        <f t="shared" ref="E92:O92" si="40">(+E13+E14+E15+E16+E17+E20+E21+E22+E27+E28)*3%</f>
        <v>0</v>
      </c>
      <c r="F92" s="186">
        <f t="shared" si="40"/>
        <v>0</v>
      </c>
      <c r="G92" s="186">
        <v>0</v>
      </c>
      <c r="H92" s="186"/>
      <c r="I92" s="186"/>
      <c r="J92" s="186"/>
      <c r="K92" s="186"/>
      <c r="L92" s="186"/>
      <c r="M92" s="186"/>
      <c r="N92" s="186"/>
      <c r="O92" s="186">
        <f t="shared" si="40"/>
        <v>0</v>
      </c>
      <c r="P92" s="186"/>
      <c r="Q92" s="184">
        <f t="shared" si="33"/>
        <v>0</v>
      </c>
    </row>
    <row r="93" spans="1:17" ht="15.75" customHeight="1">
      <c r="A93" s="177" t="s">
        <v>500</v>
      </c>
      <c r="B93" s="177" t="s">
        <v>505</v>
      </c>
      <c r="C93" s="186"/>
      <c r="D93" s="186"/>
      <c r="E93" s="186"/>
      <c r="F93" s="186"/>
      <c r="G93" s="186"/>
      <c r="H93" s="186"/>
      <c r="I93" s="186"/>
      <c r="J93" s="186"/>
      <c r="K93" s="186"/>
      <c r="L93" s="186"/>
      <c r="M93" s="342"/>
      <c r="N93" s="186"/>
      <c r="O93" s="186"/>
      <c r="P93" s="186"/>
      <c r="Q93" s="184">
        <f t="shared" si="33"/>
        <v>0</v>
      </c>
    </row>
    <row r="94" spans="1:17" ht="15.75" customHeight="1">
      <c r="A94" s="177" t="s">
        <v>503</v>
      </c>
      <c r="B94" s="177" t="s">
        <v>506</v>
      </c>
      <c r="C94" s="186"/>
      <c r="D94" s="186"/>
      <c r="E94" s="186"/>
      <c r="F94" s="186"/>
      <c r="G94" s="186"/>
      <c r="H94" s="186"/>
      <c r="I94" s="186"/>
      <c r="J94" s="186"/>
      <c r="K94" s="186"/>
      <c r="L94" s="186"/>
      <c r="M94" s="342"/>
      <c r="N94" s="186"/>
      <c r="O94" s="186"/>
      <c r="P94" s="186"/>
      <c r="Q94" s="184">
        <f t="shared" si="33"/>
        <v>0</v>
      </c>
    </row>
    <row r="95" spans="1:17" ht="15.75" customHeight="1">
      <c r="A95" s="176"/>
      <c r="B95" s="179"/>
      <c r="C95" s="186"/>
      <c r="D95" s="186"/>
      <c r="E95" s="186"/>
      <c r="F95" s="186"/>
      <c r="G95" s="186"/>
      <c r="H95" s="186"/>
      <c r="I95" s="186"/>
      <c r="J95" s="186"/>
      <c r="K95" s="186"/>
      <c r="L95" s="186"/>
      <c r="M95" s="342"/>
      <c r="N95" s="186"/>
      <c r="O95" s="186"/>
      <c r="P95" s="186"/>
      <c r="Q95" s="184">
        <f t="shared" si="33"/>
        <v>0</v>
      </c>
    </row>
    <row r="96" spans="1:17" ht="15.75" customHeight="1">
      <c r="A96" s="174" t="s">
        <v>227</v>
      </c>
      <c r="B96" s="174" t="s">
        <v>228</v>
      </c>
      <c r="C96" s="186">
        <f>SUM(C97:C99)</f>
        <v>0</v>
      </c>
      <c r="D96" s="186">
        <f>SUM(D97:D99)</f>
        <v>0</v>
      </c>
      <c r="E96" s="186">
        <f t="shared" ref="E96:P96" si="41">SUM(E97:E99)</f>
        <v>0</v>
      </c>
      <c r="F96" s="186">
        <f t="shared" si="41"/>
        <v>0</v>
      </c>
      <c r="G96" s="186">
        <f>SUM(G97:G99)</f>
        <v>0</v>
      </c>
      <c r="H96" s="186">
        <f t="shared" si="41"/>
        <v>0</v>
      </c>
      <c r="I96" s="186">
        <f t="shared" si="41"/>
        <v>0</v>
      </c>
      <c r="J96" s="186">
        <f t="shared" ref="J96" si="42">SUM(J97:J99)</f>
        <v>0</v>
      </c>
      <c r="K96" s="186">
        <f t="shared" si="41"/>
        <v>0</v>
      </c>
      <c r="L96" s="186">
        <f t="shared" si="41"/>
        <v>0</v>
      </c>
      <c r="M96" s="186">
        <f t="shared" si="41"/>
        <v>0</v>
      </c>
      <c r="N96" s="186">
        <f t="shared" si="41"/>
        <v>0</v>
      </c>
      <c r="O96" s="186">
        <f t="shared" si="41"/>
        <v>0</v>
      </c>
      <c r="P96" s="186">
        <f t="shared" si="41"/>
        <v>0</v>
      </c>
      <c r="Q96" s="184">
        <f t="shared" si="33"/>
        <v>0</v>
      </c>
    </row>
    <row r="97" spans="1:17" ht="15.75" customHeight="1">
      <c r="A97" s="177" t="s">
        <v>507</v>
      </c>
      <c r="B97" s="177" t="s">
        <v>510</v>
      </c>
      <c r="C97" s="186">
        <v>0</v>
      </c>
      <c r="D97" s="186"/>
      <c r="E97" s="186"/>
      <c r="F97" s="186"/>
      <c r="G97" s="186">
        <v>0</v>
      </c>
      <c r="H97" s="186"/>
      <c r="I97" s="186"/>
      <c r="J97" s="186"/>
      <c r="K97" s="186"/>
      <c r="L97" s="186"/>
      <c r="M97" s="342"/>
      <c r="N97" s="186"/>
      <c r="O97" s="186">
        <v>0</v>
      </c>
      <c r="P97" s="186"/>
      <c r="Q97" s="184">
        <f t="shared" si="33"/>
        <v>0</v>
      </c>
    </row>
    <row r="98" spans="1:17" ht="15.75" customHeight="1">
      <c r="A98" s="177" t="s">
        <v>508</v>
      </c>
      <c r="B98" s="177" t="s">
        <v>511</v>
      </c>
      <c r="C98" s="186"/>
      <c r="D98" s="186"/>
      <c r="E98" s="186"/>
      <c r="F98" s="186"/>
      <c r="G98" s="186"/>
      <c r="H98" s="186"/>
      <c r="I98" s="186"/>
      <c r="J98" s="186"/>
      <c r="K98" s="186"/>
      <c r="L98" s="186"/>
      <c r="M98" s="342"/>
      <c r="N98" s="186"/>
      <c r="O98" s="186"/>
      <c r="P98" s="186"/>
      <c r="Q98" s="184">
        <f t="shared" si="33"/>
        <v>0</v>
      </c>
    </row>
    <row r="99" spans="1:17" ht="15.75" customHeight="1">
      <c r="A99" s="177" t="s">
        <v>509</v>
      </c>
      <c r="B99" s="177" t="s">
        <v>512</v>
      </c>
      <c r="C99" s="186"/>
      <c r="D99" s="186"/>
      <c r="E99" s="186"/>
      <c r="F99" s="186"/>
      <c r="G99" s="186"/>
      <c r="H99" s="186"/>
      <c r="I99" s="186"/>
      <c r="J99" s="186"/>
      <c r="K99" s="186"/>
      <c r="L99" s="186"/>
      <c r="M99" s="342"/>
      <c r="N99" s="186"/>
      <c r="O99" s="186"/>
      <c r="P99" s="186"/>
      <c r="Q99" s="184">
        <f t="shared" si="33"/>
        <v>0</v>
      </c>
    </row>
    <row r="100" spans="1:17" ht="15.75" customHeight="1">
      <c r="A100" s="176"/>
      <c r="B100" s="179"/>
      <c r="C100" s="186"/>
      <c r="D100" s="186"/>
      <c r="E100" s="186"/>
      <c r="F100" s="186"/>
      <c r="G100" s="186"/>
      <c r="H100" s="186"/>
      <c r="I100" s="186"/>
      <c r="J100" s="186"/>
      <c r="K100" s="186"/>
      <c r="L100" s="186"/>
      <c r="M100" s="342"/>
      <c r="N100" s="186"/>
      <c r="O100" s="186"/>
      <c r="P100" s="186"/>
      <c r="Q100" s="184">
        <f t="shared" si="33"/>
        <v>0</v>
      </c>
    </row>
    <row r="101" spans="1:17" ht="15.75" customHeight="1">
      <c r="A101" s="174" t="s">
        <v>229</v>
      </c>
      <c r="B101" s="174" t="s">
        <v>230</v>
      </c>
      <c r="C101" s="186">
        <f>SUM(C102:C110)</f>
        <v>0</v>
      </c>
      <c r="D101" s="186">
        <f>SUM(D102:D110)</f>
        <v>0</v>
      </c>
      <c r="E101" s="186">
        <f t="shared" ref="E101:P101" si="43">SUM(E102:E110)</f>
        <v>0</v>
      </c>
      <c r="F101" s="186">
        <f t="shared" si="43"/>
        <v>0</v>
      </c>
      <c r="G101" s="186">
        <f>SUM(G102:G110)</f>
        <v>0</v>
      </c>
      <c r="H101" s="186">
        <f t="shared" si="43"/>
        <v>0</v>
      </c>
      <c r="I101" s="186">
        <f t="shared" si="43"/>
        <v>0</v>
      </c>
      <c r="J101" s="186">
        <f t="shared" ref="J101" si="44">SUM(J102:J110)</f>
        <v>0</v>
      </c>
      <c r="K101" s="186">
        <f t="shared" si="43"/>
        <v>0</v>
      </c>
      <c r="L101" s="186">
        <f t="shared" si="43"/>
        <v>0</v>
      </c>
      <c r="M101" s="186">
        <f t="shared" si="43"/>
        <v>0</v>
      </c>
      <c r="N101" s="186">
        <f t="shared" si="43"/>
        <v>0</v>
      </c>
      <c r="O101" s="186">
        <f t="shared" si="43"/>
        <v>0</v>
      </c>
      <c r="P101" s="186">
        <f t="shared" si="43"/>
        <v>0</v>
      </c>
      <c r="Q101" s="184">
        <f t="shared" si="33"/>
        <v>0</v>
      </c>
    </row>
    <row r="102" spans="1:17" ht="15.75" customHeight="1">
      <c r="A102" s="177" t="s">
        <v>513</v>
      </c>
      <c r="B102" s="177" t="s">
        <v>522</v>
      </c>
      <c r="C102" s="186"/>
      <c r="D102" s="186"/>
      <c r="E102" s="186"/>
      <c r="F102" s="186"/>
      <c r="G102" s="186"/>
      <c r="H102" s="186"/>
      <c r="I102" s="186"/>
      <c r="J102" s="186">
        <v>0</v>
      </c>
      <c r="K102" s="186"/>
      <c r="L102" s="186">
        <v>0</v>
      </c>
      <c r="M102" s="342">
        <v>0</v>
      </c>
      <c r="N102" s="186"/>
      <c r="O102" s="186">
        <v>0</v>
      </c>
      <c r="P102" s="186"/>
      <c r="Q102" s="184">
        <f t="shared" si="33"/>
        <v>0</v>
      </c>
    </row>
    <row r="103" spans="1:17" ht="15.75" customHeight="1">
      <c r="A103" s="177" t="s">
        <v>514</v>
      </c>
      <c r="B103" s="177" t="s">
        <v>523</v>
      </c>
      <c r="C103" s="186"/>
      <c r="D103" s="186"/>
      <c r="E103" s="186"/>
      <c r="F103" s="186"/>
      <c r="G103" s="186"/>
      <c r="H103" s="186"/>
      <c r="I103" s="186"/>
      <c r="J103" s="186"/>
      <c r="K103" s="186"/>
      <c r="L103" s="186"/>
      <c r="M103" s="342"/>
      <c r="N103" s="186"/>
      <c r="O103" s="186"/>
      <c r="P103" s="186"/>
      <c r="Q103" s="184">
        <f t="shared" si="33"/>
        <v>0</v>
      </c>
    </row>
    <row r="104" spans="1:17" ht="15.75" customHeight="1">
      <c r="A104" s="177" t="s">
        <v>515</v>
      </c>
      <c r="B104" s="177" t="s">
        <v>524</v>
      </c>
      <c r="C104" s="186"/>
      <c r="D104" s="186">
        <v>0</v>
      </c>
      <c r="E104" s="186"/>
      <c r="F104" s="186">
        <v>0</v>
      </c>
      <c r="G104" s="186"/>
      <c r="H104" s="186"/>
      <c r="I104" s="186"/>
      <c r="J104" s="186"/>
      <c r="K104" s="186"/>
      <c r="L104" s="186"/>
      <c r="M104" s="342"/>
      <c r="N104" s="186"/>
      <c r="O104" s="186"/>
      <c r="P104" s="186"/>
      <c r="Q104" s="184">
        <f t="shared" si="33"/>
        <v>0</v>
      </c>
    </row>
    <row r="105" spans="1:17" ht="26.25" customHeight="1">
      <c r="A105" s="177" t="s">
        <v>516</v>
      </c>
      <c r="B105" s="207" t="s">
        <v>526</v>
      </c>
      <c r="C105" s="186">
        <v>0</v>
      </c>
      <c r="D105" s="186"/>
      <c r="E105" s="186"/>
      <c r="F105" s="186"/>
      <c r="G105" s="186"/>
      <c r="H105" s="186"/>
      <c r="I105" s="186"/>
      <c r="J105" s="186"/>
      <c r="K105" s="186"/>
      <c r="L105" s="186"/>
      <c r="M105" s="342"/>
      <c r="N105" s="186"/>
      <c r="O105" s="186"/>
      <c r="P105" s="186"/>
      <c r="Q105" s="184">
        <f t="shared" si="33"/>
        <v>0</v>
      </c>
    </row>
    <row r="106" spans="1:17" ht="15.75" customHeight="1">
      <c r="A106" s="177" t="s">
        <v>517</v>
      </c>
      <c r="B106" s="177" t="s">
        <v>525</v>
      </c>
      <c r="C106" s="186">
        <v>0</v>
      </c>
      <c r="D106" s="186">
        <v>0</v>
      </c>
      <c r="E106" s="186"/>
      <c r="F106" s="186"/>
      <c r="G106" s="186">
        <v>0</v>
      </c>
      <c r="H106" s="186"/>
      <c r="I106" s="186"/>
      <c r="J106" s="186"/>
      <c r="K106" s="186"/>
      <c r="L106" s="186"/>
      <c r="M106" s="342"/>
      <c r="N106" s="186"/>
      <c r="O106" s="186"/>
      <c r="P106" s="186"/>
      <c r="Q106" s="184">
        <f t="shared" si="33"/>
        <v>0</v>
      </c>
    </row>
    <row r="107" spans="1:17" ht="15.75" customHeight="1">
      <c r="A107" s="177" t="s">
        <v>518</v>
      </c>
      <c r="B107" s="177" t="s">
        <v>530</v>
      </c>
      <c r="C107" s="186"/>
      <c r="D107" s="186"/>
      <c r="E107" s="186"/>
      <c r="F107" s="186"/>
      <c r="G107" s="186"/>
      <c r="H107" s="186"/>
      <c r="I107" s="186"/>
      <c r="J107" s="186"/>
      <c r="K107" s="186"/>
      <c r="L107" s="186"/>
      <c r="M107" s="342"/>
      <c r="N107" s="186"/>
      <c r="O107" s="186"/>
      <c r="P107" s="186"/>
      <c r="Q107" s="184">
        <f t="shared" si="33"/>
        <v>0</v>
      </c>
    </row>
    <row r="108" spans="1:17" ht="15.75" customHeight="1">
      <c r="A108" s="177" t="s">
        <v>519</v>
      </c>
      <c r="B108" s="177" t="s">
        <v>527</v>
      </c>
      <c r="C108" s="186"/>
      <c r="D108" s="186"/>
      <c r="E108" s="186"/>
      <c r="F108" s="186"/>
      <c r="G108" s="186"/>
      <c r="H108" s="186"/>
      <c r="I108" s="186"/>
      <c r="J108" s="186"/>
      <c r="K108" s="186"/>
      <c r="L108" s="186"/>
      <c r="M108" s="342"/>
      <c r="N108" s="186"/>
      <c r="O108" s="186"/>
      <c r="P108" s="186"/>
      <c r="Q108" s="184">
        <f t="shared" si="33"/>
        <v>0</v>
      </c>
    </row>
    <row r="109" spans="1:17" ht="27.75" customHeight="1">
      <c r="A109" s="177" t="s">
        <v>520</v>
      </c>
      <c r="B109" s="207" t="s">
        <v>528</v>
      </c>
      <c r="C109" s="186">
        <v>0</v>
      </c>
      <c r="D109" s="186">
        <v>0</v>
      </c>
      <c r="E109" s="186"/>
      <c r="F109" s="186"/>
      <c r="G109" s="186">
        <v>0</v>
      </c>
      <c r="H109" s="186"/>
      <c r="I109" s="186"/>
      <c r="J109" s="186"/>
      <c r="K109" s="186"/>
      <c r="L109" s="186"/>
      <c r="M109" s="342">
        <v>0</v>
      </c>
      <c r="N109" s="186"/>
      <c r="O109" s="186"/>
      <c r="P109" s="186"/>
      <c r="Q109" s="184">
        <f t="shared" si="33"/>
        <v>0</v>
      </c>
    </row>
    <row r="110" spans="1:17" ht="15.75" customHeight="1">
      <c r="A110" s="177" t="s">
        <v>521</v>
      </c>
      <c r="B110" s="177" t="s">
        <v>529</v>
      </c>
      <c r="C110" s="186">
        <v>0</v>
      </c>
      <c r="D110" s="186">
        <v>0</v>
      </c>
      <c r="E110" s="186"/>
      <c r="F110" s="186"/>
      <c r="G110" s="186">
        <v>0</v>
      </c>
      <c r="H110" s="186"/>
      <c r="I110" s="186"/>
      <c r="J110" s="186"/>
      <c r="K110" s="186"/>
      <c r="L110" s="186"/>
      <c r="M110" s="342"/>
      <c r="N110" s="186"/>
      <c r="O110" s="186"/>
      <c r="P110" s="186"/>
      <c r="Q110" s="184">
        <f t="shared" si="33"/>
        <v>0</v>
      </c>
    </row>
    <row r="111" spans="1:17" ht="15.75" customHeight="1">
      <c r="A111" s="176"/>
      <c r="B111" s="179"/>
      <c r="C111" s="186"/>
      <c r="D111" s="186"/>
      <c r="E111" s="186"/>
      <c r="F111" s="186"/>
      <c r="G111" s="186"/>
      <c r="H111" s="186"/>
      <c r="I111" s="186"/>
      <c r="J111" s="186"/>
      <c r="K111" s="186"/>
      <c r="L111" s="186"/>
      <c r="M111" s="342"/>
      <c r="N111" s="186"/>
      <c r="O111" s="186"/>
      <c r="P111" s="186"/>
      <c r="Q111" s="184">
        <f t="shared" si="33"/>
        <v>0</v>
      </c>
    </row>
    <row r="112" spans="1:17" ht="26.25" customHeight="1">
      <c r="A112" s="174" t="s">
        <v>231</v>
      </c>
      <c r="B112" s="174" t="s">
        <v>232</v>
      </c>
      <c r="C112" s="186">
        <f>SUM(C113:C116)</f>
        <v>0</v>
      </c>
      <c r="D112" s="186">
        <f>SUM(D113:D116)</f>
        <v>0</v>
      </c>
      <c r="E112" s="186">
        <f t="shared" ref="E112:P112" si="45">SUM(E113:E116)</f>
        <v>0</v>
      </c>
      <c r="F112" s="186">
        <f t="shared" si="45"/>
        <v>0</v>
      </c>
      <c r="G112" s="186">
        <f>SUM(G113:G116)</f>
        <v>0</v>
      </c>
      <c r="H112" s="186">
        <f t="shared" si="45"/>
        <v>0</v>
      </c>
      <c r="I112" s="186">
        <f t="shared" si="45"/>
        <v>0</v>
      </c>
      <c r="J112" s="186">
        <f t="shared" ref="J112" si="46">SUM(J113:J116)</f>
        <v>0</v>
      </c>
      <c r="K112" s="186">
        <f t="shared" si="45"/>
        <v>0</v>
      </c>
      <c r="L112" s="186">
        <f t="shared" si="45"/>
        <v>0</v>
      </c>
      <c r="M112" s="186">
        <f t="shared" si="45"/>
        <v>0</v>
      </c>
      <c r="N112" s="186">
        <f t="shared" si="45"/>
        <v>0</v>
      </c>
      <c r="O112" s="186">
        <f t="shared" si="45"/>
        <v>0</v>
      </c>
      <c r="P112" s="186">
        <f t="shared" si="45"/>
        <v>0</v>
      </c>
      <c r="Q112" s="184">
        <f t="shared" si="33"/>
        <v>0</v>
      </c>
    </row>
    <row r="113" spans="1:17" ht="15.75" customHeight="1">
      <c r="A113" s="177" t="s">
        <v>531</v>
      </c>
      <c r="B113" s="177" t="s">
        <v>535</v>
      </c>
      <c r="C113" s="186"/>
      <c r="D113" s="186"/>
      <c r="E113" s="186"/>
      <c r="F113" s="186"/>
      <c r="G113" s="186"/>
      <c r="H113" s="186"/>
      <c r="I113" s="186"/>
      <c r="J113" s="186"/>
      <c r="K113" s="186"/>
      <c r="L113" s="186"/>
      <c r="M113" s="342"/>
      <c r="N113" s="186"/>
      <c r="O113" s="186"/>
      <c r="P113" s="186"/>
      <c r="Q113" s="184">
        <f t="shared" si="33"/>
        <v>0</v>
      </c>
    </row>
    <row r="114" spans="1:17" ht="15.75" customHeight="1">
      <c r="A114" s="177" t="s">
        <v>532</v>
      </c>
      <c r="B114" s="177" t="s">
        <v>536</v>
      </c>
      <c r="C114" s="186"/>
      <c r="D114" s="186"/>
      <c r="E114" s="186"/>
      <c r="F114" s="186"/>
      <c r="G114" s="186"/>
      <c r="H114" s="186"/>
      <c r="I114" s="186"/>
      <c r="J114" s="186"/>
      <c r="K114" s="186"/>
      <c r="L114" s="186"/>
      <c r="M114" s="342"/>
      <c r="N114" s="186"/>
      <c r="O114" s="186"/>
      <c r="P114" s="186"/>
      <c r="Q114" s="184">
        <f t="shared" si="33"/>
        <v>0</v>
      </c>
    </row>
    <row r="115" spans="1:17" ht="15.75" customHeight="1">
      <c r="A115" s="177" t="s">
        <v>533</v>
      </c>
      <c r="B115" s="177" t="s">
        <v>537</v>
      </c>
      <c r="C115" s="186"/>
      <c r="D115" s="186"/>
      <c r="E115" s="186"/>
      <c r="F115" s="186"/>
      <c r="G115" s="186"/>
      <c r="H115" s="186"/>
      <c r="I115" s="186"/>
      <c r="J115" s="186"/>
      <c r="K115" s="186"/>
      <c r="L115" s="186"/>
      <c r="M115" s="342"/>
      <c r="N115" s="186"/>
      <c r="O115" s="186"/>
      <c r="P115" s="186"/>
      <c r="Q115" s="184">
        <f t="shared" si="33"/>
        <v>0</v>
      </c>
    </row>
    <row r="116" spans="1:17" ht="15.75" customHeight="1">
      <c r="A116" s="177" t="s">
        <v>534</v>
      </c>
      <c r="B116" s="177" t="s">
        <v>538</v>
      </c>
      <c r="C116" s="186">
        <v>0</v>
      </c>
      <c r="D116" s="186">
        <v>0</v>
      </c>
      <c r="E116" s="186"/>
      <c r="F116" s="186"/>
      <c r="G116" s="186">
        <v>0</v>
      </c>
      <c r="H116" s="186"/>
      <c r="I116" s="186"/>
      <c r="J116" s="186"/>
      <c r="K116" s="186"/>
      <c r="L116" s="186"/>
      <c r="M116" s="342"/>
      <c r="N116" s="186">
        <v>0</v>
      </c>
      <c r="O116" s="186"/>
      <c r="P116" s="186"/>
      <c r="Q116" s="184">
        <f t="shared" si="33"/>
        <v>0</v>
      </c>
    </row>
    <row r="117" spans="1:17" ht="15.75" customHeight="1">
      <c r="A117" s="176"/>
      <c r="B117" s="179"/>
      <c r="C117" s="186"/>
      <c r="D117" s="186"/>
      <c r="E117" s="186"/>
      <c r="F117" s="186"/>
      <c r="G117" s="186"/>
      <c r="H117" s="186"/>
      <c r="I117" s="186"/>
      <c r="J117" s="186"/>
      <c r="K117" s="186"/>
      <c r="L117" s="186"/>
      <c r="M117" s="342"/>
      <c r="N117" s="186">
        <v>0</v>
      </c>
      <c r="O117" s="186"/>
      <c r="P117" s="186"/>
      <c r="Q117" s="184">
        <f t="shared" si="33"/>
        <v>0</v>
      </c>
    </row>
    <row r="118" spans="1:17" ht="15.75" customHeight="1">
      <c r="A118" s="174" t="s">
        <v>233</v>
      </c>
      <c r="B118" s="174" t="s">
        <v>234</v>
      </c>
      <c r="C118" s="186">
        <f>SUM(C119:C124)</f>
        <v>0</v>
      </c>
      <c r="D118" s="186">
        <f>SUM(D119:D124)</f>
        <v>0</v>
      </c>
      <c r="E118" s="186">
        <f t="shared" ref="E118:P118" si="47">SUM(E119:E124)</f>
        <v>0</v>
      </c>
      <c r="F118" s="186">
        <f t="shared" si="47"/>
        <v>0</v>
      </c>
      <c r="G118" s="186">
        <f>SUM(G119:G124)</f>
        <v>0</v>
      </c>
      <c r="H118" s="186">
        <f t="shared" si="47"/>
        <v>0</v>
      </c>
      <c r="I118" s="186">
        <f t="shared" si="47"/>
        <v>0</v>
      </c>
      <c r="J118" s="186">
        <f t="shared" ref="J118" si="48">SUM(J119:J124)</f>
        <v>0</v>
      </c>
      <c r="K118" s="186">
        <f t="shared" si="47"/>
        <v>0</v>
      </c>
      <c r="L118" s="186">
        <f t="shared" si="47"/>
        <v>0</v>
      </c>
      <c r="M118" s="186">
        <f t="shared" si="47"/>
        <v>0</v>
      </c>
      <c r="N118" s="186">
        <f t="shared" si="47"/>
        <v>0</v>
      </c>
      <c r="O118" s="186">
        <f t="shared" si="47"/>
        <v>0</v>
      </c>
      <c r="P118" s="186">
        <f t="shared" si="47"/>
        <v>0</v>
      </c>
      <c r="Q118" s="184">
        <f t="shared" si="33"/>
        <v>0</v>
      </c>
    </row>
    <row r="119" spans="1:17" ht="15.75" customHeight="1">
      <c r="A119" s="177" t="s">
        <v>539</v>
      </c>
      <c r="B119" s="177" t="s">
        <v>547</v>
      </c>
      <c r="C119" s="186"/>
      <c r="D119" s="186"/>
      <c r="E119" s="186"/>
      <c r="F119" s="186"/>
      <c r="G119" s="186"/>
      <c r="H119" s="186"/>
      <c r="I119" s="186"/>
      <c r="J119" s="186"/>
      <c r="K119" s="186"/>
      <c r="L119" s="186"/>
      <c r="M119" s="342"/>
      <c r="N119" s="186"/>
      <c r="O119" s="186"/>
      <c r="P119" s="186"/>
      <c r="Q119" s="184">
        <f t="shared" si="33"/>
        <v>0</v>
      </c>
    </row>
    <row r="120" spans="1:17" ht="15.75" customHeight="1">
      <c r="A120" s="177" t="s">
        <v>541</v>
      </c>
      <c r="B120" s="177" t="s">
        <v>548</v>
      </c>
      <c r="C120" s="186"/>
      <c r="D120" s="186"/>
      <c r="E120" s="186"/>
      <c r="F120" s="186"/>
      <c r="G120" s="186"/>
      <c r="H120" s="186"/>
      <c r="I120" s="186"/>
      <c r="J120" s="186"/>
      <c r="K120" s="186"/>
      <c r="L120" s="186"/>
      <c r="M120" s="342"/>
      <c r="N120" s="186"/>
      <c r="O120" s="186"/>
      <c r="P120" s="186"/>
      <c r="Q120" s="184">
        <f t="shared" si="33"/>
        <v>0</v>
      </c>
    </row>
    <row r="121" spans="1:17" ht="15.75" customHeight="1">
      <c r="A121" s="177" t="s">
        <v>542</v>
      </c>
      <c r="B121" s="177" t="s">
        <v>549</v>
      </c>
      <c r="C121" s="186"/>
      <c r="D121" s="186"/>
      <c r="E121" s="186"/>
      <c r="F121" s="186"/>
      <c r="G121" s="186"/>
      <c r="H121" s="186"/>
      <c r="I121" s="186"/>
      <c r="J121" s="186"/>
      <c r="K121" s="186"/>
      <c r="L121" s="186"/>
      <c r="M121" s="342"/>
      <c r="N121" s="186"/>
      <c r="O121" s="186"/>
      <c r="P121" s="186"/>
      <c r="Q121" s="184">
        <f t="shared" si="33"/>
        <v>0</v>
      </c>
    </row>
    <row r="122" spans="1:17" ht="15.75" customHeight="1">
      <c r="A122" s="177" t="s">
        <v>543</v>
      </c>
      <c r="B122" s="177" t="s">
        <v>550</v>
      </c>
      <c r="C122" s="186"/>
      <c r="D122" s="186"/>
      <c r="E122" s="186"/>
      <c r="F122" s="186"/>
      <c r="G122" s="186"/>
      <c r="H122" s="186"/>
      <c r="I122" s="186"/>
      <c r="J122" s="186"/>
      <c r="K122" s="186"/>
      <c r="L122" s="186"/>
      <c r="M122" s="342"/>
      <c r="N122" s="186"/>
      <c r="O122" s="186"/>
      <c r="P122" s="186"/>
      <c r="Q122" s="184">
        <f t="shared" si="33"/>
        <v>0</v>
      </c>
    </row>
    <row r="123" spans="1:17" ht="15.75" customHeight="1">
      <c r="A123" s="177" t="s">
        <v>544</v>
      </c>
      <c r="B123" s="177" t="s">
        <v>551</v>
      </c>
      <c r="C123" s="623"/>
      <c r="D123" s="623"/>
      <c r="E123" s="186"/>
      <c r="F123" s="186"/>
      <c r="G123" s="623"/>
      <c r="H123" s="186"/>
      <c r="I123" s="186"/>
      <c r="J123" s="186"/>
      <c r="K123" s="186"/>
      <c r="L123" s="186"/>
      <c r="M123" s="342"/>
      <c r="N123" s="186">
        <v>0</v>
      </c>
      <c r="O123" s="186"/>
      <c r="P123" s="186"/>
      <c r="Q123" s="184">
        <f t="shared" si="33"/>
        <v>0</v>
      </c>
    </row>
    <row r="124" spans="1:17" ht="15.75" customHeight="1">
      <c r="A124" s="177" t="s">
        <v>545</v>
      </c>
      <c r="B124" s="177" t="s">
        <v>552</v>
      </c>
      <c r="C124" s="186"/>
      <c r="D124" s="186"/>
      <c r="E124" s="186"/>
      <c r="F124" s="186"/>
      <c r="G124" s="186"/>
      <c r="H124" s="186"/>
      <c r="I124" s="186"/>
      <c r="J124" s="186"/>
      <c r="K124" s="186"/>
      <c r="L124" s="186"/>
      <c r="M124" s="342"/>
      <c r="N124" s="186"/>
      <c r="O124" s="186"/>
      <c r="P124" s="186"/>
      <c r="Q124" s="184">
        <f t="shared" si="33"/>
        <v>0</v>
      </c>
    </row>
    <row r="125" spans="1:17" ht="15.75" customHeight="1">
      <c r="A125" s="176"/>
      <c r="B125" s="179"/>
      <c r="C125" s="186"/>
      <c r="D125" s="186"/>
      <c r="E125" s="186">
        <v>0</v>
      </c>
      <c r="F125" s="186"/>
      <c r="G125" s="186"/>
      <c r="H125" s="186"/>
      <c r="I125" s="186"/>
      <c r="J125" s="186"/>
      <c r="K125" s="186"/>
      <c r="L125" s="186"/>
      <c r="M125" s="342"/>
      <c r="N125" s="186"/>
      <c r="O125" s="186"/>
      <c r="P125" s="186"/>
      <c r="Q125" s="184">
        <f t="shared" si="33"/>
        <v>0</v>
      </c>
    </row>
    <row r="126" spans="1:17" ht="15.75" customHeight="1">
      <c r="A126" s="174">
        <v>2</v>
      </c>
      <c r="B126" s="174" t="s">
        <v>553</v>
      </c>
      <c r="C126" s="186">
        <f>+C127+C134+C141+C150+C154+C160</f>
        <v>4048884.14</v>
      </c>
      <c r="D126" s="186">
        <f>+D127+D134+D141+D150+D154+D160</f>
        <v>0</v>
      </c>
      <c r="E126" s="186">
        <f t="shared" ref="E126:P126" si="49">+E127+E134+E141+E150+E154+E160</f>
        <v>0</v>
      </c>
      <c r="F126" s="186">
        <f t="shared" si="49"/>
        <v>128214.67</v>
      </c>
      <c r="G126" s="186">
        <f>+G127+G134+G141+G150+G154+G160</f>
        <v>1500000</v>
      </c>
      <c r="H126" s="186">
        <f t="shared" si="49"/>
        <v>0</v>
      </c>
      <c r="I126" s="186">
        <f t="shared" si="49"/>
        <v>0</v>
      </c>
      <c r="J126" s="186">
        <f t="shared" ref="J126" si="50">+J127+J134+J141+J150+J154+J160</f>
        <v>0</v>
      </c>
      <c r="K126" s="186">
        <f t="shared" si="49"/>
        <v>0</v>
      </c>
      <c r="L126" s="186">
        <f t="shared" si="49"/>
        <v>0</v>
      </c>
      <c r="M126" s="186">
        <f t="shared" si="49"/>
        <v>0</v>
      </c>
      <c r="N126" s="186">
        <f t="shared" si="49"/>
        <v>0</v>
      </c>
      <c r="O126" s="186">
        <f t="shared" si="49"/>
        <v>0</v>
      </c>
      <c r="P126" s="186">
        <f t="shared" si="49"/>
        <v>0</v>
      </c>
      <c r="Q126" s="184">
        <f t="shared" si="33"/>
        <v>5677098.8100000005</v>
      </c>
    </row>
    <row r="127" spans="1:17" ht="15.75" customHeight="1">
      <c r="A127" s="174" t="s">
        <v>235</v>
      </c>
      <c r="B127" s="174" t="s">
        <v>236</v>
      </c>
      <c r="C127" s="186">
        <f>SUM(C128:C132)</f>
        <v>0</v>
      </c>
      <c r="D127" s="186">
        <f>SUM(D128:D132)</f>
        <v>0</v>
      </c>
      <c r="E127" s="186">
        <f t="shared" ref="E127:P127" si="51">SUM(E128:E132)</f>
        <v>0</v>
      </c>
      <c r="F127" s="186">
        <f t="shared" si="51"/>
        <v>0</v>
      </c>
      <c r="G127" s="186">
        <f>SUM(G128:G132)</f>
        <v>0</v>
      </c>
      <c r="H127" s="186">
        <f t="shared" si="51"/>
        <v>0</v>
      </c>
      <c r="I127" s="186">
        <f t="shared" si="51"/>
        <v>0</v>
      </c>
      <c r="J127" s="186">
        <f t="shared" ref="J127" si="52">SUM(J128:J132)</f>
        <v>0</v>
      </c>
      <c r="K127" s="186">
        <f t="shared" si="51"/>
        <v>0</v>
      </c>
      <c r="L127" s="186">
        <f t="shared" si="51"/>
        <v>0</v>
      </c>
      <c r="M127" s="186">
        <f t="shared" si="51"/>
        <v>0</v>
      </c>
      <c r="N127" s="186">
        <f t="shared" si="51"/>
        <v>0</v>
      </c>
      <c r="O127" s="186">
        <f t="shared" si="51"/>
        <v>0</v>
      </c>
      <c r="P127" s="186">
        <f t="shared" si="51"/>
        <v>0</v>
      </c>
      <c r="Q127" s="184">
        <f t="shared" si="33"/>
        <v>0</v>
      </c>
    </row>
    <row r="128" spans="1:17" ht="15.75" customHeight="1">
      <c r="A128" s="177" t="s">
        <v>554</v>
      </c>
      <c r="B128" s="177" t="s">
        <v>573</v>
      </c>
      <c r="C128" s="623">
        <v>0</v>
      </c>
      <c r="D128" s="186"/>
      <c r="E128" s="186"/>
      <c r="F128" s="186"/>
      <c r="G128" s="186"/>
      <c r="H128" s="186"/>
      <c r="I128" s="186"/>
      <c r="J128" s="186"/>
      <c r="K128" s="186"/>
      <c r="L128" s="186"/>
      <c r="M128" s="342"/>
      <c r="N128" s="186"/>
      <c r="O128" s="186"/>
      <c r="P128" s="186"/>
      <c r="Q128" s="184">
        <f t="shared" si="33"/>
        <v>0</v>
      </c>
    </row>
    <row r="129" spans="1:18" ht="15.75" customHeight="1">
      <c r="A129" s="177" t="s">
        <v>555</v>
      </c>
      <c r="B129" s="177" t="s">
        <v>574</v>
      </c>
      <c r="C129" s="186"/>
      <c r="D129" s="186"/>
      <c r="E129" s="186"/>
      <c r="F129" s="186"/>
      <c r="G129" s="186"/>
      <c r="H129" s="186"/>
      <c r="I129" s="186"/>
      <c r="J129" s="186"/>
      <c r="K129" s="186"/>
      <c r="L129" s="186"/>
      <c r="M129" s="342"/>
      <c r="N129" s="186"/>
      <c r="O129" s="186"/>
      <c r="P129" s="186"/>
      <c r="Q129" s="184">
        <f t="shared" si="33"/>
        <v>0</v>
      </c>
      <c r="R129" s="183"/>
    </row>
    <row r="130" spans="1:18" ht="15.75" customHeight="1">
      <c r="A130" s="177" t="s">
        <v>556</v>
      </c>
      <c r="B130" s="177" t="s">
        <v>575</v>
      </c>
      <c r="C130" s="186"/>
      <c r="D130" s="186"/>
      <c r="E130" s="186"/>
      <c r="F130" s="186"/>
      <c r="G130" s="186"/>
      <c r="H130" s="186"/>
      <c r="I130" s="186"/>
      <c r="J130" s="186"/>
      <c r="K130" s="186"/>
      <c r="L130" s="186"/>
      <c r="M130" s="342"/>
      <c r="N130" s="186"/>
      <c r="O130" s="186"/>
      <c r="P130" s="186"/>
      <c r="Q130" s="184">
        <f t="shared" si="33"/>
        <v>0</v>
      </c>
    </row>
    <row r="131" spans="1:18" ht="15.75" customHeight="1">
      <c r="A131" s="177" t="s">
        <v>571</v>
      </c>
      <c r="B131" s="177" t="s">
        <v>576</v>
      </c>
      <c r="C131" s="186"/>
      <c r="D131" s="186"/>
      <c r="E131" s="186"/>
      <c r="F131" s="186"/>
      <c r="G131" s="623"/>
      <c r="H131" s="186"/>
      <c r="I131" s="186"/>
      <c r="J131" s="186"/>
      <c r="K131" s="186"/>
      <c r="L131" s="186"/>
      <c r="M131" s="342"/>
      <c r="N131" s="186"/>
      <c r="O131" s="186"/>
      <c r="P131" s="186"/>
      <c r="Q131" s="184">
        <f t="shared" si="33"/>
        <v>0</v>
      </c>
    </row>
    <row r="132" spans="1:18" ht="15.75" customHeight="1">
      <c r="A132" s="177" t="s">
        <v>572</v>
      </c>
      <c r="B132" s="177" t="s">
        <v>577</v>
      </c>
      <c r="C132" s="623"/>
      <c r="D132" s="186"/>
      <c r="E132" s="186"/>
      <c r="F132" s="186"/>
      <c r="G132" s="186"/>
      <c r="H132" s="186"/>
      <c r="I132" s="186"/>
      <c r="J132" s="186"/>
      <c r="K132" s="186"/>
      <c r="L132" s="186"/>
      <c r="M132" s="342"/>
      <c r="N132" s="186"/>
      <c r="O132" s="186"/>
      <c r="P132" s="186"/>
      <c r="Q132" s="184">
        <f t="shared" si="33"/>
        <v>0</v>
      </c>
    </row>
    <row r="133" spans="1:18" ht="15.75" customHeight="1">
      <c r="A133" s="177"/>
      <c r="B133" s="177"/>
      <c r="C133" s="186"/>
      <c r="D133" s="186"/>
      <c r="E133" s="186"/>
      <c r="F133" s="186"/>
      <c r="G133" s="186"/>
      <c r="H133" s="186"/>
      <c r="I133" s="186"/>
      <c r="J133" s="186"/>
      <c r="K133" s="186"/>
      <c r="L133" s="186"/>
      <c r="M133" s="342"/>
      <c r="N133" s="186"/>
      <c r="O133" s="186"/>
      <c r="P133" s="186"/>
      <c r="Q133" s="184">
        <f t="shared" si="33"/>
        <v>0</v>
      </c>
    </row>
    <row r="134" spans="1:18" ht="15.75" customHeight="1">
      <c r="A134" s="174" t="s">
        <v>237</v>
      </c>
      <c r="B134" s="174" t="s">
        <v>238</v>
      </c>
      <c r="C134" s="186">
        <f>SUM(C135:C138)</f>
        <v>0</v>
      </c>
      <c r="D134" s="186">
        <f>SUM(D135:D138)</f>
        <v>0</v>
      </c>
      <c r="E134" s="186">
        <f t="shared" ref="E134:P134" si="53">SUM(E135:E138)</f>
        <v>0</v>
      </c>
      <c r="F134" s="186">
        <f t="shared" si="53"/>
        <v>0</v>
      </c>
      <c r="G134" s="186">
        <f>SUM(G135:G138)</f>
        <v>1500000</v>
      </c>
      <c r="H134" s="186">
        <f t="shared" si="53"/>
        <v>0</v>
      </c>
      <c r="I134" s="186">
        <f t="shared" si="53"/>
        <v>0</v>
      </c>
      <c r="J134" s="186">
        <f t="shared" ref="J134" si="54">SUM(J135:J138)</f>
        <v>0</v>
      </c>
      <c r="K134" s="186">
        <f t="shared" si="53"/>
        <v>0</v>
      </c>
      <c r="L134" s="186">
        <f t="shared" si="53"/>
        <v>0</v>
      </c>
      <c r="M134" s="186">
        <f t="shared" si="53"/>
        <v>0</v>
      </c>
      <c r="N134" s="186">
        <f t="shared" si="53"/>
        <v>0</v>
      </c>
      <c r="O134" s="186">
        <f t="shared" si="53"/>
        <v>0</v>
      </c>
      <c r="P134" s="186">
        <f t="shared" si="53"/>
        <v>0</v>
      </c>
      <c r="Q134" s="184">
        <f t="shared" si="33"/>
        <v>1500000</v>
      </c>
    </row>
    <row r="135" spans="1:18" ht="15.75" customHeight="1">
      <c r="A135" s="177" t="s">
        <v>582</v>
      </c>
      <c r="B135" s="177" t="s">
        <v>578</v>
      </c>
      <c r="C135" s="186"/>
      <c r="D135" s="186"/>
      <c r="E135" s="186"/>
      <c r="F135" s="186"/>
      <c r="G135" s="186"/>
      <c r="H135" s="186"/>
      <c r="I135" s="186"/>
      <c r="J135" s="186"/>
      <c r="K135" s="186"/>
      <c r="L135" s="186"/>
      <c r="M135" s="342"/>
      <c r="N135" s="186"/>
      <c r="O135" s="186"/>
      <c r="P135" s="186"/>
      <c r="Q135" s="184">
        <f t="shared" si="33"/>
        <v>0</v>
      </c>
    </row>
    <row r="136" spans="1:18" ht="15.75" customHeight="1">
      <c r="A136" s="177" t="s">
        <v>583</v>
      </c>
      <c r="B136" s="177" t="s">
        <v>579</v>
      </c>
      <c r="C136" s="186"/>
      <c r="D136" s="186"/>
      <c r="E136" s="186"/>
      <c r="F136" s="186"/>
      <c r="G136" s="186">
        <v>1500000</v>
      </c>
      <c r="H136" s="186"/>
      <c r="I136" s="186"/>
      <c r="J136" s="186"/>
      <c r="K136" s="186"/>
      <c r="L136" s="186"/>
      <c r="M136" s="342"/>
      <c r="N136" s="186"/>
      <c r="O136" s="186"/>
      <c r="P136" s="186"/>
      <c r="Q136" s="184">
        <f t="shared" si="33"/>
        <v>1500000</v>
      </c>
    </row>
    <row r="137" spans="1:18" ht="15.75" customHeight="1">
      <c r="A137" s="177" t="s">
        <v>584</v>
      </c>
      <c r="B137" s="177" t="s">
        <v>580</v>
      </c>
      <c r="C137" s="186"/>
      <c r="D137" s="186"/>
      <c r="E137" s="186"/>
      <c r="F137" s="186"/>
      <c r="G137" s="186"/>
      <c r="H137" s="186"/>
      <c r="I137" s="186"/>
      <c r="J137" s="186"/>
      <c r="K137" s="186"/>
      <c r="L137" s="186"/>
      <c r="M137" s="342"/>
      <c r="N137" s="186"/>
      <c r="O137" s="186"/>
      <c r="P137" s="186"/>
      <c r="Q137" s="184">
        <f t="shared" si="33"/>
        <v>0</v>
      </c>
    </row>
    <row r="138" spans="1:18" ht="15.75" customHeight="1">
      <c r="A138" s="177" t="s">
        <v>585</v>
      </c>
      <c r="B138" s="177" t="s">
        <v>581</v>
      </c>
      <c r="C138" s="624"/>
      <c r="D138" s="624"/>
      <c r="E138" s="186"/>
      <c r="F138" s="186"/>
      <c r="G138" s="624"/>
      <c r="H138" s="186"/>
      <c r="I138" s="186"/>
      <c r="J138" s="186"/>
      <c r="K138" s="186"/>
      <c r="L138" s="186"/>
      <c r="M138" s="342"/>
      <c r="N138" s="186"/>
      <c r="O138" s="186"/>
      <c r="P138" s="186"/>
      <c r="Q138" s="184">
        <f t="shared" ref="Q138:Q201" si="55">SUM(C138:P138)</f>
        <v>0</v>
      </c>
    </row>
    <row r="139" spans="1:18" ht="15.75" customHeight="1">
      <c r="A139" s="176"/>
      <c r="B139" s="179"/>
      <c r="C139" s="186"/>
      <c r="D139" s="186"/>
      <c r="E139" s="186"/>
      <c r="F139" s="186"/>
      <c r="G139" s="186"/>
      <c r="H139" s="186"/>
      <c r="I139" s="186"/>
      <c r="J139" s="186"/>
      <c r="K139" s="186"/>
      <c r="L139" s="186"/>
      <c r="M139" s="342"/>
      <c r="N139" s="186"/>
      <c r="O139" s="186"/>
      <c r="P139" s="186"/>
      <c r="Q139" s="184">
        <f t="shared" si="55"/>
        <v>0</v>
      </c>
    </row>
    <row r="140" spans="1:18" ht="15.75" customHeight="1">
      <c r="A140" s="176"/>
      <c r="B140" s="179"/>
      <c r="C140" s="186"/>
      <c r="D140" s="186"/>
      <c r="E140" s="186"/>
      <c r="F140" s="186"/>
      <c r="G140" s="186"/>
      <c r="H140" s="186"/>
      <c r="I140" s="186"/>
      <c r="J140" s="186"/>
      <c r="K140" s="186"/>
      <c r="L140" s="186"/>
      <c r="M140" s="342"/>
      <c r="N140" s="186"/>
      <c r="O140" s="186"/>
      <c r="P140" s="186"/>
      <c r="Q140" s="184">
        <f t="shared" si="55"/>
        <v>0</v>
      </c>
    </row>
    <row r="141" spans="1:18" ht="15.75" customHeight="1">
      <c r="A141" s="174" t="s">
        <v>586</v>
      </c>
      <c r="B141" s="174" t="s">
        <v>587</v>
      </c>
      <c r="C141" s="186">
        <f>SUM(C142:C148)</f>
        <v>0</v>
      </c>
      <c r="D141" s="186">
        <f>SUM(D142:D148)</f>
        <v>0</v>
      </c>
      <c r="E141" s="186">
        <f t="shared" ref="E141:P141" si="56">SUM(E142:E148)</f>
        <v>0</v>
      </c>
      <c r="F141" s="186">
        <f t="shared" si="56"/>
        <v>128214.67</v>
      </c>
      <c r="G141" s="186">
        <f>SUM(G142:G148)</f>
        <v>0</v>
      </c>
      <c r="H141" s="186">
        <f t="shared" si="56"/>
        <v>0</v>
      </c>
      <c r="I141" s="186">
        <f t="shared" si="56"/>
        <v>0</v>
      </c>
      <c r="J141" s="186">
        <f t="shared" ref="J141" si="57">SUM(J142:J148)</f>
        <v>0</v>
      </c>
      <c r="K141" s="186">
        <f t="shared" si="56"/>
        <v>0</v>
      </c>
      <c r="L141" s="186">
        <f t="shared" si="56"/>
        <v>0</v>
      </c>
      <c r="M141" s="186">
        <f t="shared" si="56"/>
        <v>0</v>
      </c>
      <c r="N141" s="186">
        <f t="shared" si="56"/>
        <v>0</v>
      </c>
      <c r="O141" s="186">
        <f t="shared" si="56"/>
        <v>0</v>
      </c>
      <c r="P141" s="186">
        <f t="shared" si="56"/>
        <v>0</v>
      </c>
      <c r="Q141" s="184">
        <f t="shared" si="55"/>
        <v>128214.67</v>
      </c>
    </row>
    <row r="142" spans="1:18" ht="15.75" customHeight="1">
      <c r="A142" s="177" t="s">
        <v>588</v>
      </c>
      <c r="B142" s="177" t="s">
        <v>595</v>
      </c>
      <c r="C142" s="186"/>
      <c r="D142" s="186"/>
      <c r="E142" s="186"/>
      <c r="F142" s="186"/>
      <c r="G142" s="186"/>
      <c r="H142" s="186"/>
      <c r="I142" s="186"/>
      <c r="J142" s="186"/>
      <c r="K142" s="186"/>
      <c r="L142" s="186"/>
      <c r="M142" s="342"/>
      <c r="N142" s="186"/>
      <c r="O142" s="186"/>
      <c r="P142" s="186"/>
      <c r="Q142" s="184">
        <f t="shared" si="55"/>
        <v>0</v>
      </c>
    </row>
    <row r="143" spans="1:18" ht="15.75" customHeight="1">
      <c r="A143" s="177" t="s">
        <v>589</v>
      </c>
      <c r="B143" s="177" t="s">
        <v>596</v>
      </c>
      <c r="C143" s="186"/>
      <c r="D143" s="186"/>
      <c r="E143" s="186"/>
      <c r="F143" s="186"/>
      <c r="G143" s="623"/>
      <c r="H143" s="186"/>
      <c r="I143" s="186"/>
      <c r="J143" s="186"/>
      <c r="K143" s="186"/>
      <c r="L143" s="186"/>
      <c r="M143" s="342"/>
      <c r="N143" s="186"/>
      <c r="O143" s="186"/>
      <c r="P143" s="186"/>
      <c r="Q143" s="184">
        <f t="shared" si="55"/>
        <v>0</v>
      </c>
    </row>
    <row r="144" spans="1:18" ht="15.75" customHeight="1">
      <c r="A144" s="177" t="s">
        <v>590</v>
      </c>
      <c r="B144" s="177" t="s">
        <v>597</v>
      </c>
      <c r="C144" s="186"/>
      <c r="D144" s="186"/>
      <c r="E144" s="186"/>
      <c r="F144" s="186"/>
      <c r="G144" s="623"/>
      <c r="H144" s="186"/>
      <c r="I144" s="186"/>
      <c r="J144" s="186"/>
      <c r="K144" s="186"/>
      <c r="L144" s="186"/>
      <c r="M144" s="342"/>
      <c r="N144" s="186"/>
      <c r="O144" s="186"/>
      <c r="P144" s="186"/>
      <c r="Q144" s="184">
        <f t="shared" si="55"/>
        <v>0</v>
      </c>
    </row>
    <row r="145" spans="1:17" ht="15.75" customHeight="1">
      <c r="A145" s="177" t="s">
        <v>591</v>
      </c>
      <c r="B145" s="648" t="s">
        <v>598</v>
      </c>
      <c r="C145" s="186"/>
      <c r="D145" s="186"/>
      <c r="E145" s="186"/>
      <c r="F145" s="186"/>
      <c r="G145" s="186"/>
      <c r="H145" s="186"/>
      <c r="I145" s="186"/>
      <c r="J145" s="186"/>
      <c r="K145" s="186"/>
      <c r="L145" s="186"/>
      <c r="M145" s="342"/>
      <c r="N145" s="186"/>
      <c r="O145" s="186"/>
      <c r="P145" s="186"/>
      <c r="Q145" s="184">
        <f t="shared" si="55"/>
        <v>0</v>
      </c>
    </row>
    <row r="146" spans="1:17" ht="15.75" customHeight="1">
      <c r="A146" s="177" t="s">
        <v>592</v>
      </c>
      <c r="B146" s="177" t="s">
        <v>599</v>
      </c>
      <c r="C146" s="186"/>
      <c r="D146" s="623"/>
      <c r="E146" s="186"/>
      <c r="F146" s="186"/>
      <c r="G146" s="623"/>
      <c r="H146" s="186"/>
      <c r="I146" s="186"/>
      <c r="J146" s="186"/>
      <c r="K146" s="186"/>
      <c r="L146" s="186"/>
      <c r="M146" s="342"/>
      <c r="N146" s="186"/>
      <c r="O146" s="186"/>
      <c r="P146" s="186"/>
      <c r="Q146" s="184">
        <f t="shared" si="55"/>
        <v>0</v>
      </c>
    </row>
    <row r="147" spans="1:17" ht="13.5" customHeight="1">
      <c r="A147" s="177" t="s">
        <v>593</v>
      </c>
      <c r="B147" s="177" t="s">
        <v>600</v>
      </c>
      <c r="C147" s="623"/>
      <c r="D147" s="623"/>
      <c r="E147" s="186"/>
      <c r="F147" s="186">
        <v>128214.67</v>
      </c>
      <c r="G147" s="623"/>
      <c r="H147" s="186"/>
      <c r="I147" s="186"/>
      <c r="J147" s="186"/>
      <c r="K147" s="186"/>
      <c r="L147" s="186"/>
      <c r="M147" s="342"/>
      <c r="N147" s="186"/>
      <c r="O147" s="186"/>
      <c r="P147" s="186"/>
      <c r="Q147" s="184">
        <f t="shared" si="55"/>
        <v>128214.67</v>
      </c>
    </row>
    <row r="148" spans="1:17" ht="15.75" customHeight="1">
      <c r="A148" s="177" t="s">
        <v>594</v>
      </c>
      <c r="B148" s="177" t="s">
        <v>601</v>
      </c>
      <c r="C148" s="186"/>
      <c r="D148" s="186"/>
      <c r="E148" s="186"/>
      <c r="F148" s="186"/>
      <c r="G148" s="186"/>
      <c r="H148" s="186"/>
      <c r="I148" s="186"/>
      <c r="J148" s="186"/>
      <c r="K148" s="186"/>
      <c r="L148" s="186"/>
      <c r="M148" s="342"/>
      <c r="N148" s="186"/>
      <c r="O148" s="186"/>
      <c r="P148" s="186"/>
      <c r="Q148" s="184">
        <f t="shared" si="55"/>
        <v>0</v>
      </c>
    </row>
    <row r="149" spans="1:17" ht="15.75" customHeight="1">
      <c r="A149" s="176"/>
      <c r="B149" s="179"/>
      <c r="C149" s="186"/>
      <c r="D149" s="186"/>
      <c r="E149" s="186"/>
      <c r="F149" s="186"/>
      <c r="G149" s="186"/>
      <c r="H149" s="186"/>
      <c r="I149" s="186"/>
      <c r="J149" s="186"/>
      <c r="K149" s="186"/>
      <c r="L149" s="186"/>
      <c r="M149" s="342"/>
      <c r="N149" s="186"/>
      <c r="O149" s="186"/>
      <c r="P149" s="186"/>
      <c r="Q149" s="184">
        <f t="shared" si="55"/>
        <v>0</v>
      </c>
    </row>
    <row r="150" spans="1:17" ht="15.75" customHeight="1">
      <c r="A150" s="174" t="s">
        <v>239</v>
      </c>
      <c r="B150" s="174" t="s">
        <v>240</v>
      </c>
      <c r="C150" s="186">
        <f>SUM(C151:C152)</f>
        <v>0</v>
      </c>
      <c r="D150" s="186">
        <f>SUM(D151:D152)</f>
        <v>0</v>
      </c>
      <c r="E150" s="186">
        <f t="shared" ref="E150:P150" si="58">SUM(E151:E152)</f>
        <v>0</v>
      </c>
      <c r="F150" s="186">
        <f t="shared" si="58"/>
        <v>0</v>
      </c>
      <c r="G150" s="186">
        <f>SUM(G151:G152)</f>
        <v>0</v>
      </c>
      <c r="H150" s="186">
        <f t="shared" si="58"/>
        <v>0</v>
      </c>
      <c r="I150" s="186">
        <f t="shared" si="58"/>
        <v>0</v>
      </c>
      <c r="J150" s="186">
        <f t="shared" ref="J150" si="59">SUM(J151:J152)</f>
        <v>0</v>
      </c>
      <c r="K150" s="186">
        <f t="shared" si="58"/>
        <v>0</v>
      </c>
      <c r="L150" s="186">
        <f t="shared" si="58"/>
        <v>0</v>
      </c>
      <c r="M150" s="186">
        <f t="shared" si="58"/>
        <v>0</v>
      </c>
      <c r="N150" s="186">
        <f t="shared" si="58"/>
        <v>0</v>
      </c>
      <c r="O150" s="186">
        <f t="shared" si="58"/>
        <v>0</v>
      </c>
      <c r="P150" s="186">
        <f t="shared" si="58"/>
        <v>0</v>
      </c>
      <c r="Q150" s="184">
        <f t="shared" si="55"/>
        <v>0</v>
      </c>
    </row>
    <row r="151" spans="1:17" ht="15.75" customHeight="1">
      <c r="A151" s="177" t="s">
        <v>602</v>
      </c>
      <c r="B151" s="177" t="s">
        <v>604</v>
      </c>
      <c r="C151" s="186"/>
      <c r="D151" s="623"/>
      <c r="E151" s="186"/>
      <c r="F151" s="186"/>
      <c r="G151" s="623"/>
      <c r="H151" s="186"/>
      <c r="I151" s="186"/>
      <c r="J151" s="186"/>
      <c r="K151" s="186"/>
      <c r="L151" s="186"/>
      <c r="M151" s="342"/>
      <c r="N151" s="186"/>
      <c r="O151" s="186"/>
      <c r="P151" s="186"/>
      <c r="Q151" s="184">
        <f t="shared" si="55"/>
        <v>0</v>
      </c>
    </row>
    <row r="152" spans="1:17" ht="15.75" customHeight="1">
      <c r="A152" s="177" t="s">
        <v>603</v>
      </c>
      <c r="B152" s="177" t="s">
        <v>605</v>
      </c>
      <c r="C152" s="186"/>
      <c r="D152" s="186"/>
      <c r="E152" s="186"/>
      <c r="F152" s="186"/>
      <c r="G152" s="186"/>
      <c r="H152" s="186"/>
      <c r="I152" s="186"/>
      <c r="J152" s="186"/>
      <c r="K152" s="186"/>
      <c r="L152" s="186"/>
      <c r="M152" s="342"/>
      <c r="N152" s="186"/>
      <c r="O152" s="186"/>
      <c r="P152" s="186"/>
      <c r="Q152" s="184">
        <f t="shared" si="55"/>
        <v>0</v>
      </c>
    </row>
    <row r="153" spans="1:17" ht="15.75" customHeight="1">
      <c r="A153" s="176"/>
      <c r="B153" s="179"/>
      <c r="C153" s="186"/>
      <c r="D153" s="186"/>
      <c r="E153" s="186"/>
      <c r="F153" s="186"/>
      <c r="G153" s="186"/>
      <c r="H153" s="186"/>
      <c r="I153" s="186"/>
      <c r="J153" s="186"/>
      <c r="K153" s="186"/>
      <c r="L153" s="186"/>
      <c r="M153" s="342"/>
      <c r="N153" s="186"/>
      <c r="O153" s="186"/>
      <c r="P153" s="186"/>
      <c r="Q153" s="184">
        <f t="shared" si="55"/>
        <v>0</v>
      </c>
    </row>
    <row r="154" spans="1:17" ht="15.75" customHeight="1">
      <c r="A154" s="174" t="s">
        <v>606</v>
      </c>
      <c r="B154" s="174" t="s">
        <v>607</v>
      </c>
      <c r="C154" s="186">
        <f>SUM(C155:C158)</f>
        <v>0</v>
      </c>
      <c r="D154" s="186">
        <f>SUM(D155:D158)</f>
        <v>0</v>
      </c>
      <c r="E154" s="186">
        <f t="shared" ref="E154:P154" si="60">SUM(E155:E158)</f>
        <v>0</v>
      </c>
      <c r="F154" s="186">
        <f t="shared" si="60"/>
        <v>0</v>
      </c>
      <c r="G154" s="186">
        <f>SUM(G155:G158)</f>
        <v>0</v>
      </c>
      <c r="H154" s="186">
        <f t="shared" si="60"/>
        <v>0</v>
      </c>
      <c r="I154" s="186">
        <f t="shared" si="60"/>
        <v>0</v>
      </c>
      <c r="J154" s="186">
        <f t="shared" ref="J154" si="61">SUM(J155:J158)</f>
        <v>0</v>
      </c>
      <c r="K154" s="186">
        <f t="shared" si="60"/>
        <v>0</v>
      </c>
      <c r="L154" s="186">
        <f t="shared" si="60"/>
        <v>0</v>
      </c>
      <c r="M154" s="186">
        <f t="shared" si="60"/>
        <v>0</v>
      </c>
      <c r="N154" s="186">
        <f t="shared" si="60"/>
        <v>0</v>
      </c>
      <c r="O154" s="186">
        <f t="shared" si="60"/>
        <v>0</v>
      </c>
      <c r="P154" s="186">
        <f t="shared" si="60"/>
        <v>0</v>
      </c>
      <c r="Q154" s="184">
        <f t="shared" si="55"/>
        <v>0</v>
      </c>
    </row>
    <row r="155" spans="1:17" ht="15.75" customHeight="1">
      <c r="A155" s="177" t="s">
        <v>608</v>
      </c>
      <c r="B155" s="177" t="s">
        <v>612</v>
      </c>
      <c r="C155" s="186"/>
      <c r="D155" s="186"/>
      <c r="E155" s="186"/>
      <c r="F155" s="186"/>
      <c r="G155" s="186"/>
      <c r="H155" s="186"/>
      <c r="I155" s="186"/>
      <c r="J155" s="186"/>
      <c r="K155" s="186"/>
      <c r="L155" s="186"/>
      <c r="M155" s="342"/>
      <c r="N155" s="186"/>
      <c r="O155" s="186"/>
      <c r="P155" s="186"/>
      <c r="Q155" s="184">
        <f t="shared" si="55"/>
        <v>0</v>
      </c>
    </row>
    <row r="156" spans="1:17" ht="15.75" customHeight="1">
      <c r="A156" s="177" t="s">
        <v>609</v>
      </c>
      <c r="B156" s="177" t="s">
        <v>613</v>
      </c>
      <c r="C156" s="186"/>
      <c r="D156" s="186"/>
      <c r="E156" s="186"/>
      <c r="F156" s="186"/>
      <c r="G156" s="186"/>
      <c r="H156" s="186"/>
      <c r="I156" s="186"/>
      <c r="J156" s="186"/>
      <c r="K156" s="186"/>
      <c r="L156" s="186"/>
      <c r="M156" s="342"/>
      <c r="N156" s="186"/>
      <c r="O156" s="186"/>
      <c r="P156" s="186"/>
      <c r="Q156" s="184">
        <f t="shared" si="55"/>
        <v>0</v>
      </c>
    </row>
    <row r="157" spans="1:17" ht="15.75" customHeight="1">
      <c r="A157" s="177" t="s">
        <v>610</v>
      </c>
      <c r="B157" s="177" t="s">
        <v>614</v>
      </c>
      <c r="C157" s="186"/>
      <c r="D157" s="186"/>
      <c r="E157" s="186"/>
      <c r="F157" s="186"/>
      <c r="G157" s="186"/>
      <c r="H157" s="186"/>
      <c r="I157" s="186"/>
      <c r="J157" s="186"/>
      <c r="K157" s="186"/>
      <c r="L157" s="186"/>
      <c r="M157" s="342"/>
      <c r="N157" s="186"/>
      <c r="O157" s="186"/>
      <c r="P157" s="186"/>
      <c r="Q157" s="184">
        <f t="shared" si="55"/>
        <v>0</v>
      </c>
    </row>
    <row r="158" spans="1:17" ht="15.75" customHeight="1">
      <c r="A158" s="177" t="s">
        <v>611</v>
      </c>
      <c r="B158" s="177" t="s">
        <v>615</v>
      </c>
      <c r="C158" s="186"/>
      <c r="D158" s="186"/>
      <c r="E158" s="186"/>
      <c r="F158" s="186"/>
      <c r="G158" s="186"/>
      <c r="H158" s="186"/>
      <c r="I158" s="186"/>
      <c r="J158" s="186"/>
      <c r="K158" s="186"/>
      <c r="L158" s="186"/>
      <c r="M158" s="342"/>
      <c r="N158" s="186"/>
      <c r="O158" s="186"/>
      <c r="P158" s="186"/>
      <c r="Q158" s="184">
        <f t="shared" si="55"/>
        <v>0</v>
      </c>
    </row>
    <row r="159" spans="1:17" ht="15.75" customHeight="1">
      <c r="A159" s="176"/>
      <c r="B159" s="179"/>
      <c r="C159" s="186"/>
      <c r="D159" s="186"/>
      <c r="E159" s="186"/>
      <c r="F159" s="186"/>
      <c r="G159" s="186"/>
      <c r="H159" s="186"/>
      <c r="I159" s="186"/>
      <c r="J159" s="186"/>
      <c r="K159" s="186"/>
      <c r="L159" s="186"/>
      <c r="M159" s="342"/>
      <c r="N159" s="186"/>
      <c r="O159" s="186"/>
      <c r="P159" s="186"/>
      <c r="Q159" s="184">
        <f t="shared" si="55"/>
        <v>0</v>
      </c>
    </row>
    <row r="160" spans="1:17" ht="15.75" customHeight="1">
      <c r="A160" s="174" t="s">
        <v>241</v>
      </c>
      <c r="B160" s="174" t="s">
        <v>242</v>
      </c>
      <c r="C160" s="186">
        <f>SUM(C161:C168)</f>
        <v>4048884.14</v>
      </c>
      <c r="D160" s="186">
        <f>SUM(D161:D168)</f>
        <v>0</v>
      </c>
      <c r="E160" s="186">
        <f t="shared" ref="E160:P160" si="62">SUM(E161:E168)</f>
        <v>0</v>
      </c>
      <c r="F160" s="186">
        <f t="shared" si="62"/>
        <v>0</v>
      </c>
      <c r="G160" s="186">
        <f>SUM(G161:G168)</f>
        <v>0</v>
      </c>
      <c r="H160" s="186">
        <f t="shared" si="62"/>
        <v>0</v>
      </c>
      <c r="I160" s="186">
        <f t="shared" si="62"/>
        <v>0</v>
      </c>
      <c r="J160" s="186">
        <f t="shared" ref="J160" si="63">SUM(J161:J168)</f>
        <v>0</v>
      </c>
      <c r="K160" s="186">
        <f t="shared" si="62"/>
        <v>0</v>
      </c>
      <c r="L160" s="186">
        <f t="shared" si="62"/>
        <v>0</v>
      </c>
      <c r="M160" s="186">
        <f t="shared" si="62"/>
        <v>0</v>
      </c>
      <c r="N160" s="186">
        <f t="shared" si="62"/>
        <v>0</v>
      </c>
      <c r="O160" s="186">
        <f t="shared" si="62"/>
        <v>0</v>
      </c>
      <c r="P160" s="186">
        <f t="shared" si="62"/>
        <v>0</v>
      </c>
      <c r="Q160" s="184">
        <f t="shared" si="55"/>
        <v>4048884.14</v>
      </c>
    </row>
    <row r="161" spans="1:17" ht="15.75" customHeight="1">
      <c r="A161" s="177" t="s">
        <v>616</v>
      </c>
      <c r="B161" s="177" t="s">
        <v>427</v>
      </c>
      <c r="C161" s="186"/>
      <c r="D161" s="186"/>
      <c r="E161" s="186"/>
      <c r="F161" s="186"/>
      <c r="G161" s="186"/>
      <c r="H161" s="186"/>
      <c r="I161" s="186"/>
      <c r="J161" s="186"/>
      <c r="K161" s="186"/>
      <c r="L161" s="186">
        <v>0</v>
      </c>
      <c r="M161" s="342"/>
      <c r="N161" s="186"/>
      <c r="O161" s="186"/>
      <c r="P161" s="186"/>
      <c r="Q161" s="184">
        <f t="shared" si="55"/>
        <v>0</v>
      </c>
    </row>
    <row r="162" spans="1:17" ht="15.75" customHeight="1">
      <c r="A162" s="177" t="s">
        <v>617</v>
      </c>
      <c r="B162" s="207" t="s">
        <v>428</v>
      </c>
      <c r="C162" s="186"/>
      <c r="D162" s="186"/>
      <c r="E162" s="186"/>
      <c r="F162" s="186"/>
      <c r="G162" s="186"/>
      <c r="H162" s="186"/>
      <c r="I162" s="186"/>
      <c r="J162" s="186"/>
      <c r="K162" s="186"/>
      <c r="L162" s="186">
        <v>0</v>
      </c>
      <c r="M162" s="342"/>
      <c r="N162" s="186"/>
      <c r="O162" s="186"/>
      <c r="P162" s="186"/>
      <c r="Q162" s="184">
        <f t="shared" si="55"/>
        <v>0</v>
      </c>
    </row>
    <row r="163" spans="1:17" ht="15.75" customHeight="1">
      <c r="A163" s="177" t="s">
        <v>618</v>
      </c>
      <c r="B163" s="177" t="s">
        <v>429</v>
      </c>
      <c r="C163" s="186">
        <v>0</v>
      </c>
      <c r="D163" s="186">
        <v>0</v>
      </c>
      <c r="E163" s="186"/>
      <c r="F163" s="186"/>
      <c r="G163" s="186">
        <v>0</v>
      </c>
      <c r="H163" s="186"/>
      <c r="I163" s="186"/>
      <c r="J163" s="186"/>
      <c r="K163" s="186"/>
      <c r="L163" s="186">
        <v>0</v>
      </c>
      <c r="M163" s="342"/>
      <c r="N163" s="186"/>
      <c r="O163" s="186"/>
      <c r="P163" s="186"/>
      <c r="Q163" s="184">
        <f t="shared" si="55"/>
        <v>0</v>
      </c>
    </row>
    <row r="164" spans="1:17" ht="15.75" customHeight="1">
      <c r="A164" s="177" t="s">
        <v>619</v>
      </c>
      <c r="B164" s="177" t="s">
        <v>430</v>
      </c>
      <c r="C164" s="186">
        <v>0</v>
      </c>
      <c r="D164" s="186"/>
      <c r="E164" s="186"/>
      <c r="F164" s="186"/>
      <c r="G164" s="186"/>
      <c r="H164" s="186"/>
      <c r="I164" s="186"/>
      <c r="J164" s="186"/>
      <c r="K164" s="186"/>
      <c r="L164" s="186">
        <v>0</v>
      </c>
      <c r="M164" s="342"/>
      <c r="N164" s="186"/>
      <c r="O164" s="186"/>
      <c r="P164" s="186"/>
      <c r="Q164" s="184">
        <f t="shared" si="55"/>
        <v>0</v>
      </c>
    </row>
    <row r="165" spans="1:17" ht="15.75" customHeight="1">
      <c r="A165" s="177" t="s">
        <v>620</v>
      </c>
      <c r="B165" s="177" t="s">
        <v>431</v>
      </c>
      <c r="C165" s="186">
        <v>4048884.14</v>
      </c>
      <c r="D165" s="186"/>
      <c r="E165" s="186"/>
      <c r="F165" s="186"/>
      <c r="G165" s="186"/>
      <c r="H165" s="186"/>
      <c r="I165" s="186"/>
      <c r="J165" s="186"/>
      <c r="K165" s="186"/>
      <c r="L165" s="186">
        <v>0</v>
      </c>
      <c r="M165" s="342">
        <v>0</v>
      </c>
      <c r="N165" s="186"/>
      <c r="O165" s="186">
        <v>0</v>
      </c>
      <c r="P165" s="186"/>
      <c r="Q165" s="184">
        <f t="shared" si="55"/>
        <v>4048884.14</v>
      </c>
    </row>
    <row r="166" spans="1:17" ht="15.75" customHeight="1">
      <c r="A166" s="177" t="s">
        <v>621</v>
      </c>
      <c r="B166" s="177" t="s">
        <v>432</v>
      </c>
      <c r="C166" s="186">
        <v>0</v>
      </c>
      <c r="D166" s="186"/>
      <c r="E166" s="186"/>
      <c r="F166" s="186"/>
      <c r="G166" s="186"/>
      <c r="H166" s="186"/>
      <c r="I166" s="186"/>
      <c r="J166" s="186"/>
      <c r="K166" s="186"/>
      <c r="L166" s="186">
        <v>0</v>
      </c>
      <c r="M166" s="342">
        <v>0</v>
      </c>
      <c r="N166" s="186">
        <v>0</v>
      </c>
      <c r="O166" s="186">
        <v>0</v>
      </c>
      <c r="P166" s="186"/>
      <c r="Q166" s="184">
        <f t="shared" si="55"/>
        <v>0</v>
      </c>
    </row>
    <row r="167" spans="1:17" ht="15.75" customHeight="1">
      <c r="A167" s="177" t="s">
        <v>622</v>
      </c>
      <c r="B167" s="177" t="s">
        <v>433</v>
      </c>
      <c r="C167" s="186"/>
      <c r="D167" s="186"/>
      <c r="E167" s="186"/>
      <c r="F167" s="186"/>
      <c r="G167" s="186"/>
      <c r="H167" s="186"/>
      <c r="I167" s="186"/>
      <c r="J167" s="186"/>
      <c r="K167" s="186"/>
      <c r="L167" s="186"/>
      <c r="M167" s="342"/>
      <c r="N167" s="186"/>
      <c r="O167" s="186"/>
      <c r="P167" s="186"/>
      <c r="Q167" s="184">
        <f t="shared" si="55"/>
        <v>0</v>
      </c>
    </row>
    <row r="168" spans="1:17" ht="15.75" customHeight="1">
      <c r="A168" s="177" t="s">
        <v>623</v>
      </c>
      <c r="B168" s="177" t="s">
        <v>434</v>
      </c>
      <c r="C168" s="186"/>
      <c r="D168" s="186"/>
      <c r="E168" s="186"/>
      <c r="F168" s="186"/>
      <c r="G168" s="186"/>
      <c r="H168" s="186"/>
      <c r="I168" s="186"/>
      <c r="J168" s="186"/>
      <c r="K168" s="186"/>
      <c r="L168" s="186"/>
      <c r="M168" s="342"/>
      <c r="N168" s="186"/>
      <c r="O168" s="186"/>
      <c r="P168" s="186"/>
      <c r="Q168" s="184">
        <f t="shared" si="55"/>
        <v>0</v>
      </c>
    </row>
    <row r="169" spans="1:17" ht="15.75" customHeight="1">
      <c r="A169" s="176"/>
      <c r="B169" s="179"/>
      <c r="C169" s="186"/>
      <c r="D169" s="186"/>
      <c r="E169" s="186"/>
      <c r="F169" s="186"/>
      <c r="G169" s="186"/>
      <c r="H169" s="186"/>
      <c r="I169" s="186"/>
      <c r="J169" s="186"/>
      <c r="K169" s="186"/>
      <c r="L169" s="186"/>
      <c r="M169" s="342"/>
      <c r="N169" s="186"/>
      <c r="O169" s="186"/>
      <c r="P169" s="186"/>
      <c r="Q169" s="184">
        <f t="shared" si="55"/>
        <v>0</v>
      </c>
    </row>
    <row r="170" spans="1:17" ht="15.75" customHeight="1">
      <c r="A170" s="174">
        <v>3</v>
      </c>
      <c r="B170" s="174" t="s">
        <v>183</v>
      </c>
      <c r="C170" s="186">
        <f>+C171+C177+C187+C191</f>
        <v>0</v>
      </c>
      <c r="D170" s="186">
        <f>+D171+D177+D187+D191</f>
        <v>0</v>
      </c>
      <c r="E170" s="186">
        <f t="shared" ref="E170:P170" si="64">+E171+E177+E187+E191</f>
        <v>0</v>
      </c>
      <c r="F170" s="186">
        <f t="shared" si="64"/>
        <v>0</v>
      </c>
      <c r="G170" s="186">
        <f>+G171+G177+G187+G191</f>
        <v>0</v>
      </c>
      <c r="H170" s="186">
        <f t="shared" si="64"/>
        <v>0</v>
      </c>
      <c r="I170" s="186">
        <f t="shared" si="64"/>
        <v>0</v>
      </c>
      <c r="J170" s="186">
        <f t="shared" ref="J170" si="65">+J171+J177+J187+J191</f>
        <v>0</v>
      </c>
      <c r="K170" s="186">
        <f t="shared" si="64"/>
        <v>0</v>
      </c>
      <c r="L170" s="186">
        <f t="shared" si="64"/>
        <v>0</v>
      </c>
      <c r="M170" s="186">
        <f t="shared" si="64"/>
        <v>0</v>
      </c>
      <c r="N170" s="186">
        <f t="shared" si="64"/>
        <v>0</v>
      </c>
      <c r="O170" s="186">
        <f t="shared" si="64"/>
        <v>0</v>
      </c>
      <c r="P170" s="186">
        <f t="shared" si="64"/>
        <v>0</v>
      </c>
      <c r="Q170" s="184">
        <f t="shared" si="55"/>
        <v>0</v>
      </c>
    </row>
    <row r="171" spans="1:17" ht="15.75" customHeight="1">
      <c r="A171" s="174" t="s">
        <v>243</v>
      </c>
      <c r="B171" s="174" t="s">
        <v>244</v>
      </c>
      <c r="C171" s="186">
        <f>SUM(C172:C175)</f>
        <v>0</v>
      </c>
      <c r="D171" s="186">
        <f>SUM(D172:D175)</f>
        <v>0</v>
      </c>
      <c r="E171" s="186">
        <f t="shared" ref="E171:P171" si="66">SUM(E172:E175)</f>
        <v>0</v>
      </c>
      <c r="F171" s="186">
        <f t="shared" si="66"/>
        <v>0</v>
      </c>
      <c r="G171" s="186">
        <f>SUM(G172:G175)</f>
        <v>0</v>
      </c>
      <c r="H171" s="186">
        <f t="shared" si="66"/>
        <v>0</v>
      </c>
      <c r="I171" s="186">
        <f t="shared" si="66"/>
        <v>0</v>
      </c>
      <c r="J171" s="186">
        <f t="shared" ref="J171" si="67">SUM(J172:J175)</f>
        <v>0</v>
      </c>
      <c r="K171" s="186">
        <f t="shared" si="66"/>
        <v>0</v>
      </c>
      <c r="L171" s="186">
        <f t="shared" si="66"/>
        <v>0</v>
      </c>
      <c r="M171" s="186">
        <f t="shared" si="66"/>
        <v>0</v>
      </c>
      <c r="N171" s="186">
        <f t="shared" si="66"/>
        <v>0</v>
      </c>
      <c r="O171" s="186">
        <f t="shared" si="66"/>
        <v>0</v>
      </c>
      <c r="P171" s="186">
        <f t="shared" si="66"/>
        <v>0</v>
      </c>
      <c r="Q171" s="184">
        <f t="shared" si="55"/>
        <v>0</v>
      </c>
    </row>
    <row r="172" spans="1:17" ht="15.75" customHeight="1">
      <c r="A172" s="177" t="s">
        <v>624</v>
      </c>
      <c r="B172" s="177" t="s">
        <v>628</v>
      </c>
      <c r="C172" s="186"/>
      <c r="D172" s="186"/>
      <c r="E172" s="186"/>
      <c r="F172" s="186"/>
      <c r="G172" s="186"/>
      <c r="H172" s="186"/>
      <c r="I172" s="186"/>
      <c r="J172" s="186"/>
      <c r="K172" s="186"/>
      <c r="L172" s="186"/>
      <c r="M172" s="186"/>
      <c r="N172" s="186"/>
      <c r="O172" s="186"/>
      <c r="P172" s="186"/>
      <c r="Q172" s="184">
        <f t="shared" si="55"/>
        <v>0</v>
      </c>
    </row>
    <row r="173" spans="1:17" ht="15.75" customHeight="1">
      <c r="A173" s="177" t="s">
        <v>625</v>
      </c>
      <c r="B173" s="177" t="s">
        <v>629</v>
      </c>
      <c r="C173" s="186"/>
      <c r="D173" s="186"/>
      <c r="E173" s="186"/>
      <c r="F173" s="186"/>
      <c r="G173" s="186"/>
      <c r="H173" s="186"/>
      <c r="I173" s="186"/>
      <c r="J173" s="186"/>
      <c r="K173" s="186"/>
      <c r="L173" s="186"/>
      <c r="M173" s="186"/>
      <c r="N173" s="186"/>
      <c r="O173" s="186"/>
      <c r="P173" s="186"/>
      <c r="Q173" s="184">
        <f t="shared" si="55"/>
        <v>0</v>
      </c>
    </row>
    <row r="174" spans="1:17" ht="15.75" customHeight="1">
      <c r="A174" s="177" t="s">
        <v>626</v>
      </c>
      <c r="B174" s="177" t="s">
        <v>630</v>
      </c>
      <c r="C174" s="186"/>
      <c r="D174" s="186"/>
      <c r="E174" s="186"/>
      <c r="F174" s="186"/>
      <c r="G174" s="186"/>
      <c r="H174" s="186"/>
      <c r="I174" s="186"/>
      <c r="J174" s="186"/>
      <c r="K174" s="186"/>
      <c r="L174" s="186"/>
      <c r="M174" s="186"/>
      <c r="N174" s="186"/>
      <c r="O174" s="186"/>
      <c r="P174" s="186"/>
      <c r="Q174" s="184">
        <f t="shared" si="55"/>
        <v>0</v>
      </c>
    </row>
    <row r="175" spans="1:17" ht="15.75" customHeight="1">
      <c r="A175" s="177" t="s">
        <v>627</v>
      </c>
      <c r="B175" s="177" t="s">
        <v>631</v>
      </c>
      <c r="C175" s="186"/>
      <c r="D175" s="186"/>
      <c r="E175" s="186"/>
      <c r="F175" s="186"/>
      <c r="G175" s="186"/>
      <c r="H175" s="186"/>
      <c r="I175" s="186"/>
      <c r="J175" s="186"/>
      <c r="K175" s="186"/>
      <c r="L175" s="186"/>
      <c r="M175" s="186"/>
      <c r="N175" s="186"/>
      <c r="O175" s="186"/>
      <c r="P175" s="186"/>
      <c r="Q175" s="184">
        <f t="shared" si="55"/>
        <v>0</v>
      </c>
    </row>
    <row r="176" spans="1:17" ht="15.75" customHeight="1">
      <c r="A176" s="177"/>
      <c r="B176" s="177"/>
      <c r="C176" s="186"/>
      <c r="D176" s="186"/>
      <c r="E176" s="186"/>
      <c r="F176" s="186"/>
      <c r="G176" s="186"/>
      <c r="H176" s="186"/>
      <c r="I176" s="186"/>
      <c r="J176" s="186"/>
      <c r="K176" s="186"/>
      <c r="L176" s="186"/>
      <c r="M176" s="186"/>
      <c r="N176" s="186"/>
      <c r="O176" s="186"/>
      <c r="P176" s="186"/>
      <c r="Q176" s="184">
        <f t="shared" si="55"/>
        <v>0</v>
      </c>
    </row>
    <row r="177" spans="1:17" ht="15.75" customHeight="1">
      <c r="A177" s="174" t="s">
        <v>245</v>
      </c>
      <c r="B177" s="174" t="s">
        <v>246</v>
      </c>
      <c r="C177" s="186">
        <f>SUM(C178:C185)</f>
        <v>0</v>
      </c>
      <c r="D177" s="186">
        <f>SUM(D178:D185)</f>
        <v>0</v>
      </c>
      <c r="E177" s="186">
        <f t="shared" ref="E177:P177" si="68">SUM(E178:E185)</f>
        <v>0</v>
      </c>
      <c r="F177" s="186">
        <f t="shared" si="68"/>
        <v>0</v>
      </c>
      <c r="G177" s="186">
        <f>SUM(G178:G185)</f>
        <v>0</v>
      </c>
      <c r="H177" s="186">
        <f t="shared" si="68"/>
        <v>0</v>
      </c>
      <c r="I177" s="186">
        <f t="shared" si="68"/>
        <v>0</v>
      </c>
      <c r="J177" s="186">
        <f t="shared" ref="J177" si="69">SUM(J178:J185)</f>
        <v>0</v>
      </c>
      <c r="K177" s="186">
        <f t="shared" si="68"/>
        <v>0</v>
      </c>
      <c r="L177" s="186">
        <f t="shared" si="68"/>
        <v>0</v>
      </c>
      <c r="M177" s="186">
        <f t="shared" si="68"/>
        <v>0</v>
      </c>
      <c r="N177" s="186">
        <f t="shared" si="68"/>
        <v>0</v>
      </c>
      <c r="O177" s="186">
        <f t="shared" si="68"/>
        <v>0</v>
      </c>
      <c r="P177" s="186">
        <f t="shared" si="68"/>
        <v>0</v>
      </c>
      <c r="Q177" s="184">
        <f t="shared" si="55"/>
        <v>0</v>
      </c>
    </row>
    <row r="178" spans="1:17" ht="15.75" customHeight="1">
      <c r="A178" s="177" t="s">
        <v>632</v>
      </c>
      <c r="B178" s="177" t="s">
        <v>640</v>
      </c>
      <c r="C178" s="186"/>
      <c r="D178" s="186"/>
      <c r="E178" s="186"/>
      <c r="F178" s="186"/>
      <c r="G178" s="186"/>
      <c r="H178" s="186"/>
      <c r="I178" s="186"/>
      <c r="J178" s="186"/>
      <c r="K178" s="186"/>
      <c r="L178" s="186"/>
      <c r="M178" s="186"/>
      <c r="N178" s="186"/>
      <c r="O178" s="186"/>
      <c r="P178" s="186"/>
      <c r="Q178" s="184">
        <f t="shared" si="55"/>
        <v>0</v>
      </c>
    </row>
    <row r="179" spans="1:17" ht="15.75" customHeight="1">
      <c r="A179" s="177" t="s">
        <v>633</v>
      </c>
      <c r="B179" s="177" t="s">
        <v>641</v>
      </c>
      <c r="C179" s="186"/>
      <c r="D179" s="186"/>
      <c r="E179" s="186"/>
      <c r="F179" s="186"/>
      <c r="G179" s="186"/>
      <c r="H179" s="186"/>
      <c r="I179" s="186"/>
      <c r="J179" s="186"/>
      <c r="K179" s="186"/>
      <c r="L179" s="186"/>
      <c r="M179" s="186"/>
      <c r="N179" s="186"/>
      <c r="O179" s="186"/>
      <c r="P179" s="186"/>
      <c r="Q179" s="184">
        <f t="shared" si="55"/>
        <v>0</v>
      </c>
    </row>
    <row r="180" spans="1:17" ht="15.75" customHeight="1">
      <c r="A180" s="177" t="s">
        <v>634</v>
      </c>
      <c r="B180" s="177" t="s">
        <v>642</v>
      </c>
      <c r="C180" s="186"/>
      <c r="D180" s="186"/>
      <c r="E180" s="186"/>
      <c r="F180" s="186"/>
      <c r="G180" s="186"/>
      <c r="H180" s="186"/>
      <c r="I180" s="186"/>
      <c r="J180" s="186"/>
      <c r="K180" s="186"/>
      <c r="L180" s="186"/>
      <c r="M180" s="186"/>
      <c r="N180" s="186"/>
      <c r="O180" s="186"/>
      <c r="P180" s="186"/>
      <c r="Q180" s="184">
        <f t="shared" si="55"/>
        <v>0</v>
      </c>
    </row>
    <row r="181" spans="1:17" ht="15.75" customHeight="1">
      <c r="A181" s="177" t="s">
        <v>635</v>
      </c>
      <c r="B181" s="177" t="s">
        <v>643</v>
      </c>
      <c r="C181" s="186"/>
      <c r="D181" s="186"/>
      <c r="E181" s="186"/>
      <c r="F181" s="186"/>
      <c r="G181" s="186"/>
      <c r="H181" s="186"/>
      <c r="I181" s="186"/>
      <c r="J181" s="186"/>
      <c r="K181" s="186"/>
      <c r="L181" s="186"/>
      <c r="M181" s="186"/>
      <c r="N181" s="186"/>
      <c r="O181" s="186"/>
      <c r="P181" s="186"/>
      <c r="Q181" s="184">
        <f t="shared" si="55"/>
        <v>0</v>
      </c>
    </row>
    <row r="182" spans="1:17" ht="15.75" customHeight="1">
      <c r="A182" s="177" t="s">
        <v>636</v>
      </c>
      <c r="B182" s="177" t="s">
        <v>645</v>
      </c>
      <c r="C182" s="186"/>
      <c r="D182" s="623">
        <v>0</v>
      </c>
      <c r="E182" s="186"/>
      <c r="F182" s="186"/>
      <c r="G182" s="186"/>
      <c r="H182" s="186"/>
      <c r="I182" s="186"/>
      <c r="J182" s="186"/>
      <c r="K182" s="186"/>
      <c r="L182" s="186"/>
      <c r="M182" s="186"/>
      <c r="N182" s="186"/>
      <c r="O182" s="186"/>
      <c r="P182" s="186"/>
      <c r="Q182" s="184">
        <f t="shared" si="55"/>
        <v>0</v>
      </c>
    </row>
    <row r="183" spans="1:17" ht="15.75" customHeight="1">
      <c r="A183" s="177" t="s">
        <v>637</v>
      </c>
      <c r="B183" s="177" t="s">
        <v>644</v>
      </c>
      <c r="C183" s="186"/>
      <c r="D183" s="186"/>
      <c r="E183" s="186"/>
      <c r="F183" s="186"/>
      <c r="G183" s="186"/>
      <c r="H183" s="186"/>
      <c r="I183" s="186"/>
      <c r="J183" s="186"/>
      <c r="K183" s="186"/>
      <c r="L183" s="186"/>
      <c r="M183" s="186"/>
      <c r="N183" s="186"/>
      <c r="O183" s="186"/>
      <c r="P183" s="186"/>
      <c r="Q183" s="184">
        <f t="shared" si="55"/>
        <v>0</v>
      </c>
    </row>
    <row r="184" spans="1:17" ht="15.75" customHeight="1">
      <c r="A184" s="177" t="s">
        <v>638</v>
      </c>
      <c r="B184" s="177" t="s">
        <v>646</v>
      </c>
      <c r="C184" s="186"/>
      <c r="D184" s="186"/>
      <c r="E184" s="186"/>
      <c r="F184" s="186"/>
      <c r="G184" s="186"/>
      <c r="H184" s="186"/>
      <c r="I184" s="186"/>
      <c r="J184" s="186"/>
      <c r="K184" s="186"/>
      <c r="L184" s="186"/>
      <c r="M184" s="186"/>
      <c r="N184" s="186"/>
      <c r="O184" s="186"/>
      <c r="P184" s="186"/>
      <c r="Q184" s="184">
        <f t="shared" si="55"/>
        <v>0</v>
      </c>
    </row>
    <row r="185" spans="1:17" ht="15.75" customHeight="1">
      <c r="A185" s="177" t="s">
        <v>639</v>
      </c>
      <c r="B185" s="177" t="s">
        <v>649</v>
      </c>
      <c r="C185" s="186"/>
      <c r="D185" s="186"/>
      <c r="E185" s="186"/>
      <c r="F185" s="186"/>
      <c r="G185" s="186"/>
      <c r="H185" s="186"/>
      <c r="I185" s="186"/>
      <c r="J185" s="186"/>
      <c r="K185" s="186"/>
      <c r="L185" s="186"/>
      <c r="M185" s="186"/>
      <c r="N185" s="186"/>
      <c r="O185" s="186"/>
      <c r="P185" s="186"/>
      <c r="Q185" s="184">
        <f t="shared" si="55"/>
        <v>0</v>
      </c>
    </row>
    <row r="186" spans="1:17" ht="15.75" customHeight="1">
      <c r="A186" s="177"/>
      <c r="B186" s="179"/>
      <c r="C186" s="186"/>
      <c r="D186" s="186"/>
      <c r="E186" s="186"/>
      <c r="F186" s="186"/>
      <c r="G186" s="186"/>
      <c r="H186" s="186"/>
      <c r="I186" s="186"/>
      <c r="J186" s="186"/>
      <c r="K186" s="186"/>
      <c r="L186" s="186"/>
      <c r="M186" s="186"/>
      <c r="N186" s="186"/>
      <c r="O186" s="186"/>
      <c r="P186" s="186"/>
      <c r="Q186" s="184">
        <f t="shared" si="55"/>
        <v>0</v>
      </c>
    </row>
    <row r="187" spans="1:17" ht="15.75" customHeight="1">
      <c r="A187" s="174" t="s">
        <v>650</v>
      </c>
      <c r="B187" s="174" t="s">
        <v>651</v>
      </c>
      <c r="C187" s="186">
        <f>SUM(C188:C189)</f>
        <v>0</v>
      </c>
      <c r="D187" s="186">
        <f>SUM(D188:D189)</f>
        <v>0</v>
      </c>
      <c r="E187" s="186">
        <f t="shared" ref="E187:P187" si="70">SUM(E188:E189)</f>
        <v>0</v>
      </c>
      <c r="F187" s="186">
        <f t="shared" si="70"/>
        <v>0</v>
      </c>
      <c r="G187" s="186">
        <f>SUM(G188:G189)</f>
        <v>0</v>
      </c>
      <c r="H187" s="186">
        <f t="shared" si="70"/>
        <v>0</v>
      </c>
      <c r="I187" s="186">
        <f t="shared" si="70"/>
        <v>0</v>
      </c>
      <c r="J187" s="186">
        <f t="shared" ref="J187" si="71">SUM(J188:J189)</f>
        <v>0</v>
      </c>
      <c r="K187" s="186">
        <f t="shared" si="70"/>
        <v>0</v>
      </c>
      <c r="L187" s="186">
        <f t="shared" si="70"/>
        <v>0</v>
      </c>
      <c r="M187" s="186">
        <f t="shared" si="70"/>
        <v>0</v>
      </c>
      <c r="N187" s="186">
        <f t="shared" si="70"/>
        <v>0</v>
      </c>
      <c r="O187" s="186">
        <f t="shared" si="70"/>
        <v>0</v>
      </c>
      <c r="P187" s="186">
        <f t="shared" si="70"/>
        <v>0</v>
      </c>
      <c r="Q187" s="184">
        <f t="shared" si="55"/>
        <v>0</v>
      </c>
    </row>
    <row r="188" spans="1:17" ht="15.75" customHeight="1">
      <c r="A188" s="177" t="s">
        <v>654</v>
      </c>
      <c r="B188" s="177" t="s">
        <v>652</v>
      </c>
      <c r="C188" s="186"/>
      <c r="D188" s="186"/>
      <c r="E188" s="186"/>
      <c r="F188" s="186"/>
      <c r="G188" s="186"/>
      <c r="H188" s="186"/>
      <c r="I188" s="186"/>
      <c r="J188" s="186"/>
      <c r="K188" s="186"/>
      <c r="L188" s="186"/>
      <c r="M188" s="186"/>
      <c r="N188" s="186"/>
      <c r="O188" s="186"/>
      <c r="P188" s="186"/>
      <c r="Q188" s="184">
        <f t="shared" si="55"/>
        <v>0</v>
      </c>
    </row>
    <row r="189" spans="1:17" ht="15.75" customHeight="1">
      <c r="A189" s="177" t="s">
        <v>655</v>
      </c>
      <c r="B189" s="177" t="s">
        <v>653</v>
      </c>
      <c r="C189" s="186"/>
      <c r="D189" s="186"/>
      <c r="E189" s="186"/>
      <c r="F189" s="186"/>
      <c r="G189" s="186"/>
      <c r="H189" s="186"/>
      <c r="I189" s="186"/>
      <c r="J189" s="186"/>
      <c r="K189" s="186"/>
      <c r="L189" s="186"/>
      <c r="M189" s="186"/>
      <c r="N189" s="186"/>
      <c r="O189" s="186"/>
      <c r="P189" s="186"/>
      <c r="Q189" s="184">
        <f t="shared" si="55"/>
        <v>0</v>
      </c>
    </row>
    <row r="190" spans="1:17" ht="15.75" customHeight="1">
      <c r="A190" s="176"/>
      <c r="B190" s="179"/>
      <c r="C190" s="186"/>
      <c r="D190" s="186"/>
      <c r="E190" s="186"/>
      <c r="F190" s="186"/>
      <c r="G190" s="186"/>
      <c r="H190" s="186"/>
      <c r="I190" s="186"/>
      <c r="J190" s="186"/>
      <c r="K190" s="186"/>
      <c r="L190" s="186"/>
      <c r="M190" s="186"/>
      <c r="N190" s="186"/>
      <c r="O190" s="186"/>
      <c r="P190" s="186"/>
      <c r="Q190" s="184">
        <f t="shared" si="55"/>
        <v>0</v>
      </c>
    </row>
    <row r="191" spans="1:17" ht="15.75" customHeight="1">
      <c r="A191" s="174" t="s">
        <v>247</v>
      </c>
      <c r="B191" s="174" t="s">
        <v>248</v>
      </c>
      <c r="C191" s="186">
        <f>SUM(C192:C196)</f>
        <v>0</v>
      </c>
      <c r="D191" s="186">
        <f>SUM(D192:D196)</f>
        <v>0</v>
      </c>
      <c r="E191" s="186">
        <f t="shared" ref="E191:P191" si="72">SUM(E192:E196)</f>
        <v>0</v>
      </c>
      <c r="F191" s="186">
        <f t="shared" si="72"/>
        <v>0</v>
      </c>
      <c r="G191" s="186">
        <f>SUM(G192:G196)</f>
        <v>0</v>
      </c>
      <c r="H191" s="186">
        <f t="shared" si="72"/>
        <v>0</v>
      </c>
      <c r="I191" s="186">
        <f t="shared" si="72"/>
        <v>0</v>
      </c>
      <c r="J191" s="186">
        <f t="shared" ref="J191" si="73">SUM(J192:J196)</f>
        <v>0</v>
      </c>
      <c r="K191" s="186">
        <f t="shared" si="72"/>
        <v>0</v>
      </c>
      <c r="L191" s="186">
        <f t="shared" si="72"/>
        <v>0</v>
      </c>
      <c r="M191" s="186">
        <f t="shared" si="72"/>
        <v>0</v>
      </c>
      <c r="N191" s="186">
        <f t="shared" si="72"/>
        <v>0</v>
      </c>
      <c r="O191" s="186">
        <f t="shared" si="72"/>
        <v>0</v>
      </c>
      <c r="P191" s="186">
        <f t="shared" si="72"/>
        <v>0</v>
      </c>
      <c r="Q191" s="184">
        <f t="shared" si="55"/>
        <v>0</v>
      </c>
    </row>
    <row r="192" spans="1:17" ht="15.75" customHeight="1">
      <c r="A192" s="177" t="s">
        <v>656</v>
      </c>
      <c r="B192" s="177" t="s">
        <v>662</v>
      </c>
      <c r="C192" s="186"/>
      <c r="D192" s="186"/>
      <c r="E192" s="186"/>
      <c r="F192" s="186"/>
      <c r="G192" s="186"/>
      <c r="H192" s="186"/>
      <c r="I192" s="186"/>
      <c r="J192" s="186"/>
      <c r="K192" s="186"/>
      <c r="L192" s="186"/>
      <c r="M192" s="186"/>
      <c r="N192" s="186"/>
      <c r="O192" s="186"/>
      <c r="P192" s="186"/>
      <c r="Q192" s="184">
        <f t="shared" si="55"/>
        <v>0</v>
      </c>
    </row>
    <row r="193" spans="1:17" ht="15.75" customHeight="1">
      <c r="A193" s="177" t="s">
        <v>657</v>
      </c>
      <c r="B193" s="177" t="s">
        <v>663</v>
      </c>
      <c r="C193" s="186"/>
      <c r="D193" s="186"/>
      <c r="E193" s="186"/>
      <c r="F193" s="186"/>
      <c r="G193" s="186"/>
      <c r="H193" s="186"/>
      <c r="I193" s="186"/>
      <c r="J193" s="186"/>
      <c r="K193" s="186"/>
      <c r="L193" s="186"/>
      <c r="M193" s="186"/>
      <c r="N193" s="186"/>
      <c r="O193" s="186"/>
      <c r="P193" s="186"/>
      <c r="Q193" s="184">
        <f t="shared" si="55"/>
        <v>0</v>
      </c>
    </row>
    <row r="194" spans="1:17" ht="15.75" customHeight="1">
      <c r="A194" s="177" t="s">
        <v>659</v>
      </c>
      <c r="B194" s="177" t="s">
        <v>664</v>
      </c>
      <c r="C194" s="186"/>
      <c r="D194" s="186"/>
      <c r="E194" s="186"/>
      <c r="F194" s="186"/>
      <c r="G194" s="186"/>
      <c r="H194" s="186"/>
      <c r="I194" s="186"/>
      <c r="J194" s="186"/>
      <c r="K194" s="186"/>
      <c r="L194" s="186"/>
      <c r="M194" s="186"/>
      <c r="N194" s="186"/>
      <c r="O194" s="186"/>
      <c r="P194" s="186"/>
      <c r="Q194" s="184">
        <f t="shared" si="55"/>
        <v>0</v>
      </c>
    </row>
    <row r="195" spans="1:17" ht="15.75" customHeight="1">
      <c r="A195" s="177" t="s">
        <v>660</v>
      </c>
      <c r="B195" s="177" t="s">
        <v>665</v>
      </c>
      <c r="C195" s="186"/>
      <c r="D195" s="186"/>
      <c r="E195" s="186"/>
      <c r="F195" s="186"/>
      <c r="G195" s="186"/>
      <c r="H195" s="186"/>
      <c r="I195" s="186"/>
      <c r="J195" s="186"/>
      <c r="K195" s="186"/>
      <c r="L195" s="186"/>
      <c r="M195" s="186"/>
      <c r="N195" s="186"/>
      <c r="O195" s="186"/>
      <c r="P195" s="186"/>
      <c r="Q195" s="184">
        <f t="shared" si="55"/>
        <v>0</v>
      </c>
    </row>
    <row r="196" spans="1:17" ht="15.75" customHeight="1">
      <c r="A196" s="177" t="s">
        <v>661</v>
      </c>
      <c r="B196" s="177" t="s">
        <v>676</v>
      </c>
      <c r="C196" s="186"/>
      <c r="D196" s="186"/>
      <c r="E196" s="186"/>
      <c r="F196" s="186"/>
      <c r="G196" s="186"/>
      <c r="H196" s="186"/>
      <c r="I196" s="186"/>
      <c r="J196" s="186"/>
      <c r="K196" s="186"/>
      <c r="L196" s="186"/>
      <c r="M196" s="186"/>
      <c r="N196" s="186"/>
      <c r="O196" s="186"/>
      <c r="P196" s="186"/>
      <c r="Q196" s="184">
        <f t="shared" si="55"/>
        <v>0</v>
      </c>
    </row>
    <row r="197" spans="1:17" ht="15.75" customHeight="1">
      <c r="A197" s="176"/>
      <c r="B197" s="179"/>
      <c r="C197" s="186"/>
      <c r="D197" s="186"/>
      <c r="E197" s="186"/>
      <c r="F197" s="186"/>
      <c r="G197" s="186"/>
      <c r="H197" s="186"/>
      <c r="I197" s="186"/>
      <c r="J197" s="186"/>
      <c r="K197" s="186"/>
      <c r="L197" s="186"/>
      <c r="M197" s="342"/>
      <c r="N197" s="186"/>
      <c r="O197" s="186"/>
      <c r="P197" s="186"/>
      <c r="Q197" s="184">
        <f t="shared" si="55"/>
        <v>0</v>
      </c>
    </row>
    <row r="198" spans="1:17" ht="15.75" customHeight="1">
      <c r="A198" s="174">
        <v>4</v>
      </c>
      <c r="B198" s="174" t="s">
        <v>184</v>
      </c>
      <c r="C198" s="186">
        <f>+C199+C209+C219</f>
        <v>0</v>
      </c>
      <c r="D198" s="186">
        <f>+D199+D209+D219</f>
        <v>0</v>
      </c>
      <c r="E198" s="186">
        <f t="shared" ref="E198:P198" si="74">+E199+E209+E219</f>
        <v>0</v>
      </c>
      <c r="F198" s="186">
        <f t="shared" si="74"/>
        <v>0</v>
      </c>
      <c r="G198" s="186">
        <f>+G199+G209+G219</f>
        <v>0</v>
      </c>
      <c r="H198" s="186">
        <f t="shared" si="74"/>
        <v>0</v>
      </c>
      <c r="I198" s="186">
        <f t="shared" si="74"/>
        <v>0</v>
      </c>
      <c r="J198" s="186">
        <f t="shared" ref="J198" si="75">+J199+J209+J219</f>
        <v>0</v>
      </c>
      <c r="K198" s="186">
        <f t="shared" si="74"/>
        <v>0</v>
      </c>
      <c r="L198" s="186">
        <f t="shared" si="74"/>
        <v>0</v>
      </c>
      <c r="M198" s="186">
        <f t="shared" si="74"/>
        <v>0</v>
      </c>
      <c r="N198" s="186">
        <f t="shared" si="74"/>
        <v>0</v>
      </c>
      <c r="O198" s="186">
        <f t="shared" si="74"/>
        <v>0</v>
      </c>
      <c r="P198" s="186">
        <f t="shared" si="74"/>
        <v>0</v>
      </c>
      <c r="Q198" s="184">
        <f t="shared" si="55"/>
        <v>0</v>
      </c>
    </row>
    <row r="199" spans="1:17" ht="15.75" customHeight="1">
      <c r="A199" s="174" t="s">
        <v>249</v>
      </c>
      <c r="B199" s="174" t="s">
        <v>250</v>
      </c>
      <c r="C199" s="186">
        <f>SUM(C200:C207)</f>
        <v>0</v>
      </c>
      <c r="D199" s="186">
        <f>SUM(D200:D207)</f>
        <v>0</v>
      </c>
      <c r="E199" s="186">
        <f t="shared" ref="E199:P199" si="76">SUM(E200:E207)</f>
        <v>0</v>
      </c>
      <c r="F199" s="186">
        <f t="shared" si="76"/>
        <v>0</v>
      </c>
      <c r="G199" s="186">
        <f>SUM(G200:G207)</f>
        <v>0</v>
      </c>
      <c r="H199" s="186">
        <f t="shared" si="76"/>
        <v>0</v>
      </c>
      <c r="I199" s="186">
        <f t="shared" si="76"/>
        <v>0</v>
      </c>
      <c r="J199" s="186">
        <f t="shared" ref="J199" si="77">SUM(J200:J207)</f>
        <v>0</v>
      </c>
      <c r="K199" s="186">
        <f t="shared" si="76"/>
        <v>0</v>
      </c>
      <c r="L199" s="186">
        <f t="shared" si="76"/>
        <v>0</v>
      </c>
      <c r="M199" s="186">
        <f t="shared" si="76"/>
        <v>0</v>
      </c>
      <c r="N199" s="186">
        <f t="shared" si="76"/>
        <v>0</v>
      </c>
      <c r="O199" s="186">
        <f t="shared" si="76"/>
        <v>0</v>
      </c>
      <c r="P199" s="186">
        <f t="shared" si="76"/>
        <v>0</v>
      </c>
      <c r="Q199" s="184">
        <f t="shared" si="55"/>
        <v>0</v>
      </c>
    </row>
    <row r="200" spans="1:17" ht="15.75" customHeight="1">
      <c r="A200" s="177" t="s">
        <v>677</v>
      </c>
      <c r="B200" s="177" t="s">
        <v>685</v>
      </c>
      <c r="C200" s="186"/>
      <c r="D200" s="186"/>
      <c r="E200" s="186"/>
      <c r="F200" s="186"/>
      <c r="G200" s="186"/>
      <c r="H200" s="186"/>
      <c r="I200" s="186"/>
      <c r="J200" s="186"/>
      <c r="K200" s="186"/>
      <c r="L200" s="186"/>
      <c r="M200" s="186"/>
      <c r="N200" s="186"/>
      <c r="O200" s="186"/>
      <c r="P200" s="186"/>
      <c r="Q200" s="184">
        <f t="shared" si="55"/>
        <v>0</v>
      </c>
    </row>
    <row r="201" spans="1:17" ht="15.75" customHeight="1">
      <c r="A201" s="177" t="s">
        <v>678</v>
      </c>
      <c r="B201" s="177" t="s">
        <v>686</v>
      </c>
      <c r="C201" s="186"/>
      <c r="D201" s="186"/>
      <c r="E201" s="186"/>
      <c r="F201" s="186"/>
      <c r="G201" s="186"/>
      <c r="H201" s="186"/>
      <c r="I201" s="186"/>
      <c r="J201" s="186"/>
      <c r="K201" s="186"/>
      <c r="L201" s="186"/>
      <c r="M201" s="186"/>
      <c r="N201" s="186"/>
      <c r="O201" s="186"/>
      <c r="P201" s="186"/>
      <c r="Q201" s="184">
        <f t="shared" si="55"/>
        <v>0</v>
      </c>
    </row>
    <row r="202" spans="1:17" ht="15.75" customHeight="1">
      <c r="A202" s="177" t="s">
        <v>679</v>
      </c>
      <c r="B202" s="177" t="s">
        <v>687</v>
      </c>
      <c r="C202" s="186"/>
      <c r="D202" s="186"/>
      <c r="E202" s="186"/>
      <c r="F202" s="186"/>
      <c r="G202" s="186"/>
      <c r="H202" s="186"/>
      <c r="I202" s="186"/>
      <c r="J202" s="186"/>
      <c r="K202" s="186"/>
      <c r="L202" s="186"/>
      <c r="M202" s="186"/>
      <c r="N202" s="186"/>
      <c r="O202" s="186"/>
      <c r="P202" s="186"/>
      <c r="Q202" s="184">
        <f t="shared" ref="Q202:Q265" si="78">SUM(C202:P202)</f>
        <v>0</v>
      </c>
    </row>
    <row r="203" spans="1:17" ht="15.75" customHeight="1">
      <c r="A203" s="177" t="s">
        <v>680</v>
      </c>
      <c r="B203" s="177" t="s">
        <v>688</v>
      </c>
      <c r="C203" s="186"/>
      <c r="D203" s="186"/>
      <c r="E203" s="186"/>
      <c r="F203" s="186"/>
      <c r="G203" s="186"/>
      <c r="H203" s="186"/>
      <c r="I203" s="186"/>
      <c r="J203" s="186"/>
      <c r="K203" s="186"/>
      <c r="L203" s="186"/>
      <c r="M203" s="186"/>
      <c r="N203" s="186"/>
      <c r="O203" s="186"/>
      <c r="P203" s="186"/>
      <c r="Q203" s="184">
        <f t="shared" si="78"/>
        <v>0</v>
      </c>
    </row>
    <row r="204" spans="1:17" ht="15.75" customHeight="1">
      <c r="A204" s="177" t="s">
        <v>681</v>
      </c>
      <c r="B204" s="177" t="s">
        <v>689</v>
      </c>
      <c r="C204" s="186"/>
      <c r="D204" s="186"/>
      <c r="E204" s="186"/>
      <c r="F204" s="186"/>
      <c r="G204" s="186"/>
      <c r="H204" s="186"/>
      <c r="I204" s="186"/>
      <c r="J204" s="186"/>
      <c r="K204" s="186"/>
      <c r="L204" s="186"/>
      <c r="M204" s="186"/>
      <c r="N204" s="186"/>
      <c r="O204" s="186"/>
      <c r="P204" s="186"/>
      <c r="Q204" s="184">
        <f t="shared" si="78"/>
        <v>0</v>
      </c>
    </row>
    <row r="205" spans="1:17" ht="15.75" customHeight="1">
      <c r="A205" s="177" t="s">
        <v>682</v>
      </c>
      <c r="B205" s="177" t="s">
        <v>690</v>
      </c>
      <c r="C205" s="186"/>
      <c r="D205" s="186"/>
      <c r="E205" s="186"/>
      <c r="F205" s="186"/>
      <c r="G205" s="186"/>
      <c r="H205" s="186"/>
      <c r="I205" s="186"/>
      <c r="J205" s="186"/>
      <c r="K205" s="186"/>
      <c r="L205" s="186"/>
      <c r="M205" s="186"/>
      <c r="N205" s="186"/>
      <c r="O205" s="186"/>
      <c r="P205" s="186"/>
      <c r="Q205" s="184">
        <f t="shared" si="78"/>
        <v>0</v>
      </c>
    </row>
    <row r="206" spans="1:17" ht="15.75" customHeight="1">
      <c r="A206" s="177" t="s">
        <v>683</v>
      </c>
      <c r="B206" s="177" t="s">
        <v>691</v>
      </c>
      <c r="C206" s="186"/>
      <c r="D206" s="186"/>
      <c r="E206" s="186"/>
      <c r="F206" s="186"/>
      <c r="G206" s="186"/>
      <c r="H206" s="186"/>
      <c r="I206" s="186"/>
      <c r="J206" s="186"/>
      <c r="K206" s="186"/>
      <c r="L206" s="186"/>
      <c r="M206" s="186"/>
      <c r="N206" s="186"/>
      <c r="O206" s="186"/>
      <c r="P206" s="186"/>
      <c r="Q206" s="184">
        <f t="shared" si="78"/>
        <v>0</v>
      </c>
    </row>
    <row r="207" spans="1:17" ht="15.75" customHeight="1">
      <c r="A207" s="177" t="s">
        <v>684</v>
      </c>
      <c r="B207" s="177" t="s">
        <v>692</v>
      </c>
      <c r="C207" s="186"/>
      <c r="D207" s="186"/>
      <c r="E207" s="186"/>
      <c r="F207" s="186"/>
      <c r="G207" s="186"/>
      <c r="H207" s="186"/>
      <c r="I207" s="186"/>
      <c r="J207" s="186"/>
      <c r="K207" s="186"/>
      <c r="L207" s="186"/>
      <c r="M207" s="186"/>
      <c r="N207" s="186"/>
      <c r="O207" s="186"/>
      <c r="P207" s="186"/>
      <c r="Q207" s="184">
        <f t="shared" si="78"/>
        <v>0</v>
      </c>
    </row>
    <row r="208" spans="1:17" ht="15.75" customHeight="1">
      <c r="A208" s="176"/>
      <c r="B208" s="179"/>
      <c r="C208" s="186"/>
      <c r="D208" s="186"/>
      <c r="E208" s="186"/>
      <c r="F208" s="186"/>
      <c r="G208" s="186"/>
      <c r="H208" s="186"/>
      <c r="I208" s="186"/>
      <c r="J208" s="186"/>
      <c r="K208" s="186"/>
      <c r="L208" s="186"/>
      <c r="M208" s="186"/>
      <c r="N208" s="186"/>
      <c r="O208" s="186"/>
      <c r="P208" s="186"/>
      <c r="Q208" s="184">
        <f t="shared" si="78"/>
        <v>0</v>
      </c>
    </row>
    <row r="209" spans="1:17" ht="15.75" customHeight="1">
      <c r="A209" s="174" t="s">
        <v>251</v>
      </c>
      <c r="B209" s="174" t="s">
        <v>252</v>
      </c>
      <c r="C209" s="186">
        <f>SUM(C210:C217)</f>
        <v>0</v>
      </c>
      <c r="D209" s="186">
        <f>SUM(D210:D217)</f>
        <v>0</v>
      </c>
      <c r="E209" s="186">
        <f t="shared" ref="E209:P209" si="79">SUM(E210:E217)</f>
        <v>0</v>
      </c>
      <c r="F209" s="186">
        <f t="shared" si="79"/>
        <v>0</v>
      </c>
      <c r="G209" s="186">
        <f>SUM(G210:G217)</f>
        <v>0</v>
      </c>
      <c r="H209" s="186">
        <f t="shared" si="79"/>
        <v>0</v>
      </c>
      <c r="I209" s="186">
        <f t="shared" si="79"/>
        <v>0</v>
      </c>
      <c r="J209" s="186">
        <f t="shared" ref="J209" si="80">SUM(J210:J217)</f>
        <v>0</v>
      </c>
      <c r="K209" s="186">
        <f t="shared" si="79"/>
        <v>0</v>
      </c>
      <c r="L209" s="186">
        <f t="shared" si="79"/>
        <v>0</v>
      </c>
      <c r="M209" s="186">
        <f t="shared" si="79"/>
        <v>0</v>
      </c>
      <c r="N209" s="186">
        <f t="shared" si="79"/>
        <v>0</v>
      </c>
      <c r="O209" s="186">
        <f t="shared" si="79"/>
        <v>0</v>
      </c>
      <c r="P209" s="186">
        <f t="shared" si="79"/>
        <v>0</v>
      </c>
      <c r="Q209" s="184">
        <f t="shared" si="78"/>
        <v>0</v>
      </c>
    </row>
    <row r="210" spans="1:17" ht="15.75" customHeight="1">
      <c r="A210" s="177" t="s">
        <v>693</v>
      </c>
      <c r="B210" s="177" t="s">
        <v>701</v>
      </c>
      <c r="C210" s="186"/>
      <c r="D210" s="186"/>
      <c r="E210" s="186"/>
      <c r="F210" s="186"/>
      <c r="G210" s="186"/>
      <c r="H210" s="186"/>
      <c r="I210" s="186"/>
      <c r="J210" s="186"/>
      <c r="K210" s="186"/>
      <c r="L210" s="186"/>
      <c r="M210" s="186"/>
      <c r="N210" s="186"/>
      <c r="O210" s="186"/>
      <c r="P210" s="186"/>
      <c r="Q210" s="184">
        <f t="shared" si="78"/>
        <v>0</v>
      </c>
    </row>
    <row r="211" spans="1:17" ht="15.75" customHeight="1">
      <c r="A211" s="177" t="s">
        <v>694</v>
      </c>
      <c r="B211" s="177" t="s">
        <v>702</v>
      </c>
      <c r="C211" s="186"/>
      <c r="D211" s="186"/>
      <c r="E211" s="186"/>
      <c r="F211" s="186"/>
      <c r="G211" s="186"/>
      <c r="H211" s="186"/>
      <c r="I211" s="186"/>
      <c r="J211" s="186"/>
      <c r="K211" s="186"/>
      <c r="L211" s="186"/>
      <c r="M211" s="186"/>
      <c r="N211" s="186"/>
      <c r="O211" s="186"/>
      <c r="P211" s="186"/>
      <c r="Q211" s="184">
        <f t="shared" si="78"/>
        <v>0</v>
      </c>
    </row>
    <row r="212" spans="1:17" ht="15.75" customHeight="1">
      <c r="A212" s="177" t="s">
        <v>695</v>
      </c>
      <c r="B212" s="177" t="s">
        <v>703</v>
      </c>
      <c r="C212" s="186"/>
      <c r="D212" s="186"/>
      <c r="E212" s="186"/>
      <c r="F212" s="186"/>
      <c r="G212" s="186"/>
      <c r="H212" s="186"/>
      <c r="I212" s="186"/>
      <c r="J212" s="186"/>
      <c r="K212" s="186"/>
      <c r="L212" s="186"/>
      <c r="M212" s="186"/>
      <c r="N212" s="186"/>
      <c r="O212" s="186"/>
      <c r="P212" s="186"/>
      <c r="Q212" s="184">
        <f t="shared" si="78"/>
        <v>0</v>
      </c>
    </row>
    <row r="213" spans="1:17" ht="15.75" customHeight="1">
      <c r="A213" s="177" t="s">
        <v>696</v>
      </c>
      <c r="B213" s="177" t="s">
        <v>704</v>
      </c>
      <c r="C213" s="186"/>
      <c r="D213" s="186"/>
      <c r="E213" s="186"/>
      <c r="F213" s="186"/>
      <c r="G213" s="186"/>
      <c r="H213" s="186"/>
      <c r="I213" s="186"/>
      <c r="J213" s="186"/>
      <c r="K213" s="186"/>
      <c r="L213" s="186"/>
      <c r="M213" s="186"/>
      <c r="N213" s="186"/>
      <c r="O213" s="186"/>
      <c r="P213" s="186"/>
      <c r="Q213" s="184">
        <f t="shared" si="78"/>
        <v>0</v>
      </c>
    </row>
    <row r="214" spans="1:17" ht="15.75" customHeight="1">
      <c r="A214" s="177" t="s">
        <v>697</v>
      </c>
      <c r="B214" s="177" t="s">
        <v>705</v>
      </c>
      <c r="C214" s="186"/>
      <c r="D214" s="186"/>
      <c r="E214" s="186"/>
      <c r="F214" s="186"/>
      <c r="G214" s="186"/>
      <c r="H214" s="186"/>
      <c r="I214" s="186"/>
      <c r="J214" s="186"/>
      <c r="K214" s="186"/>
      <c r="L214" s="186"/>
      <c r="M214" s="186"/>
      <c r="N214" s="186"/>
      <c r="O214" s="186"/>
      <c r="P214" s="186"/>
      <c r="Q214" s="184">
        <f t="shared" si="78"/>
        <v>0</v>
      </c>
    </row>
    <row r="215" spans="1:17" ht="15.75" customHeight="1">
      <c r="A215" s="177" t="s">
        <v>698</v>
      </c>
      <c r="B215" s="177" t="s">
        <v>706</v>
      </c>
      <c r="C215" s="186"/>
      <c r="D215" s="186"/>
      <c r="E215" s="186"/>
      <c r="F215" s="186"/>
      <c r="G215" s="186"/>
      <c r="H215" s="186"/>
      <c r="I215" s="186"/>
      <c r="J215" s="186"/>
      <c r="K215" s="186"/>
      <c r="L215" s="186"/>
      <c r="M215" s="186"/>
      <c r="N215" s="186"/>
      <c r="O215" s="186"/>
      <c r="P215" s="186"/>
      <c r="Q215" s="184">
        <f t="shared" si="78"/>
        <v>0</v>
      </c>
    </row>
    <row r="216" spans="1:17" ht="15.75" customHeight="1">
      <c r="A216" s="177" t="s">
        <v>699</v>
      </c>
      <c r="B216" s="177" t="s">
        <v>707</v>
      </c>
      <c r="C216" s="186"/>
      <c r="D216" s="186"/>
      <c r="E216" s="186"/>
      <c r="F216" s="186"/>
      <c r="G216" s="186"/>
      <c r="H216" s="186"/>
      <c r="I216" s="186"/>
      <c r="J216" s="186"/>
      <c r="K216" s="186"/>
      <c r="L216" s="186"/>
      <c r="M216" s="186"/>
      <c r="N216" s="186"/>
      <c r="O216" s="186"/>
      <c r="P216" s="186"/>
      <c r="Q216" s="184">
        <f t="shared" si="78"/>
        <v>0</v>
      </c>
    </row>
    <row r="217" spans="1:17" ht="15.75" customHeight="1">
      <c r="A217" s="177" t="s">
        <v>700</v>
      </c>
      <c r="B217" s="177" t="s">
        <v>708</v>
      </c>
      <c r="C217" s="186"/>
      <c r="D217" s="186"/>
      <c r="E217" s="186"/>
      <c r="F217" s="186"/>
      <c r="G217" s="186"/>
      <c r="H217" s="186"/>
      <c r="I217" s="186"/>
      <c r="J217" s="186"/>
      <c r="K217" s="186"/>
      <c r="L217" s="186"/>
      <c r="M217" s="186"/>
      <c r="N217" s="186"/>
      <c r="O217" s="186"/>
      <c r="P217" s="186"/>
      <c r="Q217" s="184">
        <f t="shared" si="78"/>
        <v>0</v>
      </c>
    </row>
    <row r="218" spans="1:17" ht="15.75" customHeight="1">
      <c r="A218" s="176"/>
      <c r="B218" s="179"/>
      <c r="C218" s="186"/>
      <c r="D218" s="186"/>
      <c r="E218" s="186"/>
      <c r="F218" s="186"/>
      <c r="G218" s="186"/>
      <c r="H218" s="186"/>
      <c r="I218" s="186"/>
      <c r="J218" s="186"/>
      <c r="K218" s="186"/>
      <c r="L218" s="186"/>
      <c r="M218" s="186"/>
      <c r="N218" s="186"/>
      <c r="O218" s="186"/>
      <c r="P218" s="186"/>
      <c r="Q218" s="184">
        <f t="shared" si="78"/>
        <v>0</v>
      </c>
    </row>
    <row r="219" spans="1:17" ht="15.75" customHeight="1">
      <c r="A219" s="174" t="s">
        <v>253</v>
      </c>
      <c r="B219" s="174" t="s">
        <v>254</v>
      </c>
      <c r="C219" s="186">
        <f>SUM(C220:C221)</f>
        <v>0</v>
      </c>
      <c r="D219" s="186">
        <f>SUM(D220:D221)</f>
        <v>0</v>
      </c>
      <c r="E219" s="186">
        <f t="shared" ref="E219:P219" si="81">SUM(E220:E221)</f>
        <v>0</v>
      </c>
      <c r="F219" s="186">
        <f t="shared" si="81"/>
        <v>0</v>
      </c>
      <c r="G219" s="186">
        <f>SUM(G220:G221)</f>
        <v>0</v>
      </c>
      <c r="H219" s="186">
        <f t="shared" si="81"/>
        <v>0</v>
      </c>
      <c r="I219" s="186">
        <f t="shared" si="81"/>
        <v>0</v>
      </c>
      <c r="J219" s="186">
        <f t="shared" ref="J219" si="82">SUM(J220:J221)</f>
        <v>0</v>
      </c>
      <c r="K219" s="186">
        <f t="shared" si="81"/>
        <v>0</v>
      </c>
      <c r="L219" s="186">
        <f t="shared" si="81"/>
        <v>0</v>
      </c>
      <c r="M219" s="186">
        <f t="shared" si="81"/>
        <v>0</v>
      </c>
      <c r="N219" s="186">
        <f t="shared" si="81"/>
        <v>0</v>
      </c>
      <c r="O219" s="186">
        <f t="shared" si="81"/>
        <v>0</v>
      </c>
      <c r="P219" s="186">
        <f t="shared" si="81"/>
        <v>0</v>
      </c>
      <c r="Q219" s="184">
        <f t="shared" si="78"/>
        <v>0</v>
      </c>
    </row>
    <row r="220" spans="1:17" ht="15.75" customHeight="1">
      <c r="A220" s="177" t="s">
        <v>709</v>
      </c>
      <c r="B220" s="177" t="s">
        <v>711</v>
      </c>
      <c r="C220" s="186"/>
      <c r="D220" s="186"/>
      <c r="E220" s="186"/>
      <c r="F220" s="186"/>
      <c r="G220" s="186"/>
      <c r="H220" s="186"/>
      <c r="I220" s="186"/>
      <c r="J220" s="186"/>
      <c r="K220" s="186"/>
      <c r="L220" s="186"/>
      <c r="M220" s="186"/>
      <c r="N220" s="186"/>
      <c r="O220" s="186"/>
      <c r="P220" s="186"/>
      <c r="Q220" s="184">
        <f t="shared" si="78"/>
        <v>0</v>
      </c>
    </row>
    <row r="221" spans="1:17" ht="15.75" customHeight="1">
      <c r="A221" s="177" t="s">
        <v>710</v>
      </c>
      <c r="B221" s="177" t="s">
        <v>712</v>
      </c>
      <c r="C221" s="186"/>
      <c r="D221" s="186"/>
      <c r="E221" s="186"/>
      <c r="F221" s="186"/>
      <c r="G221" s="186"/>
      <c r="H221" s="186"/>
      <c r="I221" s="186"/>
      <c r="J221" s="186"/>
      <c r="K221" s="186"/>
      <c r="L221" s="186"/>
      <c r="M221" s="186"/>
      <c r="N221" s="186"/>
      <c r="O221" s="186"/>
      <c r="P221" s="186"/>
      <c r="Q221" s="184">
        <f t="shared" si="78"/>
        <v>0</v>
      </c>
    </row>
    <row r="222" spans="1:17" ht="15.75" customHeight="1">
      <c r="A222" s="176"/>
      <c r="B222" s="179"/>
      <c r="C222" s="186"/>
      <c r="D222" s="186"/>
      <c r="E222" s="186"/>
      <c r="F222" s="186"/>
      <c r="G222" s="186"/>
      <c r="H222" s="186"/>
      <c r="I222" s="186"/>
      <c r="J222" s="186"/>
      <c r="K222" s="186"/>
      <c r="L222" s="186"/>
      <c r="M222" s="342"/>
      <c r="N222" s="186"/>
      <c r="O222" s="186"/>
      <c r="P222" s="186"/>
      <c r="Q222" s="184">
        <f t="shared" si="78"/>
        <v>0</v>
      </c>
    </row>
    <row r="223" spans="1:17" ht="15.75" customHeight="1">
      <c r="A223" s="174">
        <v>5</v>
      </c>
      <c r="B223" s="174" t="s">
        <v>713</v>
      </c>
      <c r="C223" s="186">
        <f>+C224+C234+C244+C249</f>
        <v>0</v>
      </c>
      <c r="D223" s="186">
        <f>+D224+D234+D244+D249</f>
        <v>0</v>
      </c>
      <c r="E223" s="186">
        <f t="shared" ref="E223:P223" si="83">+E224+E234+E244+E249</f>
        <v>0</v>
      </c>
      <c r="F223" s="186">
        <f t="shared" si="83"/>
        <v>0</v>
      </c>
      <c r="G223" s="186">
        <f>+G224+G234+G244+G249</f>
        <v>7867458.46</v>
      </c>
      <c r="H223" s="186">
        <f t="shared" si="83"/>
        <v>0</v>
      </c>
      <c r="I223" s="186">
        <f t="shared" si="83"/>
        <v>0</v>
      </c>
      <c r="J223" s="186">
        <f t="shared" ref="J223" si="84">+J224+J234+J244+J249</f>
        <v>0</v>
      </c>
      <c r="K223" s="186">
        <f t="shared" si="83"/>
        <v>0</v>
      </c>
      <c r="L223" s="186">
        <f t="shared" si="83"/>
        <v>0</v>
      </c>
      <c r="M223" s="186">
        <f t="shared" si="83"/>
        <v>0</v>
      </c>
      <c r="N223" s="186">
        <f t="shared" si="83"/>
        <v>0</v>
      </c>
      <c r="O223" s="186">
        <f t="shared" si="83"/>
        <v>0</v>
      </c>
      <c r="P223" s="186">
        <f t="shared" si="83"/>
        <v>0</v>
      </c>
      <c r="Q223" s="184">
        <f t="shared" si="78"/>
        <v>7867458.46</v>
      </c>
    </row>
    <row r="224" spans="1:17" ht="15.75" customHeight="1">
      <c r="A224" s="174" t="s">
        <v>255</v>
      </c>
      <c r="B224" s="174" t="s">
        <v>256</v>
      </c>
      <c r="C224" s="186">
        <f>SUM(C225:C232)</f>
        <v>0</v>
      </c>
      <c r="D224" s="186">
        <f>SUM(D225:D232)</f>
        <v>0</v>
      </c>
      <c r="E224" s="186">
        <f t="shared" ref="E224:P224" si="85">SUM(E225:E232)</f>
        <v>0</v>
      </c>
      <c r="F224" s="186">
        <f t="shared" si="85"/>
        <v>0</v>
      </c>
      <c r="G224" s="186">
        <f>SUM(G225:G232)</f>
        <v>2867458.46</v>
      </c>
      <c r="H224" s="186">
        <f t="shared" si="85"/>
        <v>0</v>
      </c>
      <c r="I224" s="186">
        <f t="shared" si="85"/>
        <v>0</v>
      </c>
      <c r="J224" s="186">
        <f t="shared" ref="J224" si="86">SUM(J225:J232)</f>
        <v>0</v>
      </c>
      <c r="K224" s="186">
        <f t="shared" si="85"/>
        <v>0</v>
      </c>
      <c r="L224" s="186">
        <f t="shared" si="85"/>
        <v>0</v>
      </c>
      <c r="M224" s="186">
        <f t="shared" si="85"/>
        <v>0</v>
      </c>
      <c r="N224" s="186">
        <f t="shared" si="85"/>
        <v>0</v>
      </c>
      <c r="O224" s="186">
        <f t="shared" si="85"/>
        <v>0</v>
      </c>
      <c r="P224" s="186">
        <f t="shared" si="85"/>
        <v>0</v>
      </c>
      <c r="Q224" s="184">
        <f t="shared" si="78"/>
        <v>2867458.46</v>
      </c>
    </row>
    <row r="225" spans="1:17" ht="15.75" customHeight="1">
      <c r="A225" s="177" t="s">
        <v>714</v>
      </c>
      <c r="B225" s="177" t="s">
        <v>722</v>
      </c>
      <c r="C225" s="186"/>
      <c r="D225" s="186"/>
      <c r="E225" s="186"/>
      <c r="F225" s="186"/>
      <c r="G225" s="186"/>
      <c r="H225" s="186"/>
      <c r="I225" s="186"/>
      <c r="J225" s="186"/>
      <c r="K225" s="186"/>
      <c r="L225" s="186"/>
      <c r="M225" s="342"/>
      <c r="N225" s="186"/>
      <c r="O225" s="186"/>
      <c r="P225" s="186"/>
      <c r="Q225" s="184">
        <f t="shared" si="78"/>
        <v>0</v>
      </c>
    </row>
    <row r="226" spans="1:17" ht="15.75" customHeight="1">
      <c r="A226" s="177" t="s">
        <v>715</v>
      </c>
      <c r="B226" s="177" t="s">
        <v>723</v>
      </c>
      <c r="C226" s="186"/>
      <c r="D226" s="186"/>
      <c r="E226" s="186"/>
      <c r="F226" s="186"/>
      <c r="G226" s="186"/>
      <c r="H226" s="186"/>
      <c r="I226" s="186"/>
      <c r="J226" s="186"/>
      <c r="K226" s="186"/>
      <c r="L226" s="186"/>
      <c r="M226" s="342"/>
      <c r="N226" s="186"/>
      <c r="O226" s="186"/>
      <c r="P226" s="186"/>
      <c r="Q226" s="184">
        <f t="shared" si="78"/>
        <v>0</v>
      </c>
    </row>
    <row r="227" spans="1:17" ht="15.75" customHeight="1">
      <c r="A227" s="177" t="s">
        <v>716</v>
      </c>
      <c r="B227" s="177" t="s">
        <v>724</v>
      </c>
      <c r="C227" s="186"/>
      <c r="D227" s="186"/>
      <c r="E227" s="186"/>
      <c r="F227" s="186"/>
      <c r="G227" s="186"/>
      <c r="H227" s="186"/>
      <c r="I227" s="186"/>
      <c r="J227" s="186"/>
      <c r="K227" s="186"/>
      <c r="L227" s="186"/>
      <c r="M227" s="342"/>
      <c r="N227" s="186"/>
      <c r="O227" s="186"/>
      <c r="P227" s="186"/>
      <c r="Q227" s="184">
        <f t="shared" si="78"/>
        <v>0</v>
      </c>
    </row>
    <row r="228" spans="1:17" ht="15.75" customHeight="1">
      <c r="A228" s="177" t="s">
        <v>717</v>
      </c>
      <c r="B228" s="177" t="s">
        <v>725</v>
      </c>
      <c r="C228" s="186"/>
      <c r="D228" s="186"/>
      <c r="E228" s="186"/>
      <c r="F228" s="186"/>
      <c r="G228" s="186"/>
      <c r="H228" s="186"/>
      <c r="I228" s="186"/>
      <c r="J228" s="186"/>
      <c r="K228" s="186"/>
      <c r="L228" s="186"/>
      <c r="M228" s="342"/>
      <c r="N228" s="186"/>
      <c r="O228" s="186"/>
      <c r="P228" s="186"/>
      <c r="Q228" s="184">
        <f t="shared" si="78"/>
        <v>0</v>
      </c>
    </row>
    <row r="229" spans="1:17" ht="15.75" customHeight="1">
      <c r="A229" s="177" t="s">
        <v>718</v>
      </c>
      <c r="B229" s="177" t="s">
        <v>726</v>
      </c>
      <c r="C229" s="186"/>
      <c r="D229" s="186"/>
      <c r="E229" s="186"/>
      <c r="F229" s="186"/>
      <c r="G229" s="186"/>
      <c r="H229" s="186"/>
      <c r="I229" s="186"/>
      <c r="J229" s="186"/>
      <c r="K229" s="186"/>
      <c r="L229" s="186"/>
      <c r="M229" s="342"/>
      <c r="N229" s="186"/>
      <c r="O229" s="186"/>
      <c r="P229" s="186"/>
      <c r="Q229" s="184">
        <f t="shared" si="78"/>
        <v>0</v>
      </c>
    </row>
    <row r="230" spans="1:17" ht="15.75" customHeight="1">
      <c r="A230" s="177" t="s">
        <v>719</v>
      </c>
      <c r="B230" s="177" t="s">
        <v>727</v>
      </c>
      <c r="C230" s="186"/>
      <c r="D230" s="186"/>
      <c r="E230" s="186"/>
      <c r="F230" s="186"/>
      <c r="G230" s="186"/>
      <c r="H230" s="186"/>
      <c r="I230" s="186"/>
      <c r="J230" s="186"/>
      <c r="K230" s="186"/>
      <c r="L230" s="186"/>
      <c r="M230" s="342"/>
      <c r="N230" s="186"/>
      <c r="O230" s="186"/>
      <c r="P230" s="186"/>
      <c r="Q230" s="184">
        <f t="shared" si="78"/>
        <v>0</v>
      </c>
    </row>
    <row r="231" spans="1:17" ht="15.75" customHeight="1">
      <c r="A231" s="177" t="s">
        <v>720</v>
      </c>
      <c r="B231" s="580" t="s">
        <v>728</v>
      </c>
      <c r="C231" s="186"/>
      <c r="D231" s="186"/>
      <c r="E231" s="186"/>
      <c r="F231" s="186"/>
      <c r="G231" s="186">
        <v>367458.46</v>
      </c>
      <c r="H231" s="186"/>
      <c r="I231" s="186"/>
      <c r="J231" s="186"/>
      <c r="K231" s="186"/>
      <c r="L231" s="186"/>
      <c r="M231" s="342"/>
      <c r="N231" s="186"/>
      <c r="O231" s="186"/>
      <c r="P231" s="186"/>
      <c r="Q231" s="184">
        <f t="shared" si="78"/>
        <v>367458.46</v>
      </c>
    </row>
    <row r="232" spans="1:17" ht="15.75" customHeight="1">
      <c r="A232" s="177" t="s">
        <v>721</v>
      </c>
      <c r="B232" s="580" t="s">
        <v>729</v>
      </c>
      <c r="C232" s="186"/>
      <c r="D232" s="186"/>
      <c r="E232" s="186"/>
      <c r="F232" s="186"/>
      <c r="G232" s="186">
        <v>2500000</v>
      </c>
      <c r="H232" s="186"/>
      <c r="I232" s="186"/>
      <c r="J232" s="186"/>
      <c r="K232" s="186"/>
      <c r="L232" s="186"/>
      <c r="M232" s="342"/>
      <c r="N232" s="186"/>
      <c r="O232" s="186"/>
      <c r="P232" s="186"/>
      <c r="Q232" s="184">
        <f t="shared" si="78"/>
        <v>2500000</v>
      </c>
    </row>
    <row r="233" spans="1:17" ht="15.75" customHeight="1">
      <c r="A233" s="175"/>
      <c r="B233" s="179"/>
      <c r="C233" s="186" t="s">
        <v>64</v>
      </c>
      <c r="D233" s="186" t="s">
        <v>64</v>
      </c>
      <c r="E233" s="186"/>
      <c r="F233" s="186"/>
      <c r="G233" s="186" t="s">
        <v>64</v>
      </c>
      <c r="H233" s="186"/>
      <c r="I233" s="186"/>
      <c r="J233" s="186"/>
      <c r="K233" s="186"/>
      <c r="L233" s="186"/>
      <c r="M233" s="342"/>
      <c r="N233" s="186"/>
      <c r="O233" s="186"/>
      <c r="P233" s="186"/>
      <c r="Q233" s="184">
        <f t="shared" si="78"/>
        <v>0</v>
      </c>
    </row>
    <row r="234" spans="1:17" ht="15.75" customHeight="1">
      <c r="A234" s="174" t="s">
        <v>257</v>
      </c>
      <c r="B234" s="174" t="s">
        <v>258</v>
      </c>
      <c r="C234" s="186">
        <f>SUM(C235:C242)</f>
        <v>0</v>
      </c>
      <c r="D234" s="186">
        <f>SUM(D235:D242)</f>
        <v>0</v>
      </c>
      <c r="E234" s="186">
        <f t="shared" ref="E234:P234" si="87">SUM(E235:E242)</f>
        <v>0</v>
      </c>
      <c r="F234" s="186">
        <f t="shared" si="87"/>
        <v>0</v>
      </c>
      <c r="G234" s="186">
        <f>SUM(G235:G242)</f>
        <v>5000000</v>
      </c>
      <c r="H234" s="186">
        <f t="shared" si="87"/>
        <v>0</v>
      </c>
      <c r="I234" s="186">
        <f t="shared" si="87"/>
        <v>0</v>
      </c>
      <c r="J234" s="186">
        <f t="shared" ref="J234" si="88">SUM(J235:J242)</f>
        <v>0</v>
      </c>
      <c r="K234" s="186">
        <f t="shared" si="87"/>
        <v>0</v>
      </c>
      <c r="L234" s="186">
        <f t="shared" si="87"/>
        <v>0</v>
      </c>
      <c r="M234" s="186">
        <f t="shared" si="87"/>
        <v>0</v>
      </c>
      <c r="N234" s="186">
        <f t="shared" si="87"/>
        <v>0</v>
      </c>
      <c r="O234" s="186">
        <f t="shared" si="87"/>
        <v>0</v>
      </c>
      <c r="P234" s="186">
        <f t="shared" si="87"/>
        <v>0</v>
      </c>
      <c r="Q234" s="184">
        <f t="shared" si="78"/>
        <v>5000000</v>
      </c>
    </row>
    <row r="235" spans="1:17" ht="15.75" customHeight="1">
      <c r="A235" s="177" t="s">
        <v>730</v>
      </c>
      <c r="B235" s="177" t="s">
        <v>738</v>
      </c>
      <c r="C235" s="186"/>
      <c r="D235" s="186"/>
      <c r="E235" s="186"/>
      <c r="F235" s="186"/>
      <c r="G235" s="186"/>
      <c r="H235" s="186"/>
      <c r="I235" s="186"/>
      <c r="J235" s="186"/>
      <c r="K235" s="186"/>
      <c r="L235" s="186">
        <v>0</v>
      </c>
      <c r="M235" s="342">
        <v>0</v>
      </c>
      <c r="N235" s="186">
        <v>0</v>
      </c>
      <c r="O235" s="186"/>
      <c r="P235" s="186">
        <v>0</v>
      </c>
      <c r="Q235" s="184">
        <f t="shared" si="78"/>
        <v>0</v>
      </c>
    </row>
    <row r="236" spans="1:17" ht="15.75" customHeight="1">
      <c r="A236" s="177" t="s">
        <v>731</v>
      </c>
      <c r="B236" s="177" t="s">
        <v>739</v>
      </c>
      <c r="C236" s="186"/>
      <c r="D236" s="186"/>
      <c r="E236" s="186"/>
      <c r="F236" s="186"/>
      <c r="G236" s="186"/>
      <c r="H236" s="186"/>
      <c r="I236" s="186"/>
      <c r="J236" s="186"/>
      <c r="K236" s="186"/>
      <c r="L236" s="186"/>
      <c r="M236" s="342"/>
      <c r="N236" s="186"/>
      <c r="O236" s="186"/>
      <c r="P236" s="186">
        <v>0</v>
      </c>
      <c r="Q236" s="184">
        <f t="shared" si="78"/>
        <v>0</v>
      </c>
    </row>
    <row r="237" spans="1:17" ht="15.75" customHeight="1">
      <c r="A237" s="177" t="s">
        <v>732</v>
      </c>
      <c r="B237" s="177" t="s">
        <v>740</v>
      </c>
      <c r="C237" s="186"/>
      <c r="D237" s="186"/>
      <c r="E237" s="186"/>
      <c r="F237" s="186"/>
      <c r="G237" s="186"/>
      <c r="H237" s="186"/>
      <c r="I237" s="186"/>
      <c r="J237" s="186"/>
      <c r="K237" s="186"/>
      <c r="L237" s="186"/>
      <c r="M237" s="342"/>
      <c r="N237" s="186"/>
      <c r="O237" s="186"/>
      <c r="P237" s="186"/>
      <c r="Q237" s="184">
        <f t="shared" si="78"/>
        <v>0</v>
      </c>
    </row>
    <row r="238" spans="1:17" ht="15.75" customHeight="1">
      <c r="A238" s="177" t="s">
        <v>733</v>
      </c>
      <c r="B238" s="177" t="s">
        <v>741</v>
      </c>
      <c r="C238" s="186"/>
      <c r="D238" s="186"/>
      <c r="E238" s="186"/>
      <c r="F238" s="186"/>
      <c r="G238" s="186"/>
      <c r="H238" s="186"/>
      <c r="I238" s="186"/>
      <c r="J238" s="186"/>
      <c r="K238" s="186"/>
      <c r="L238" s="186">
        <v>0</v>
      </c>
      <c r="M238" s="342"/>
      <c r="N238" s="186"/>
      <c r="O238" s="186"/>
      <c r="P238" s="186"/>
      <c r="Q238" s="184">
        <f t="shared" si="78"/>
        <v>0</v>
      </c>
    </row>
    <row r="239" spans="1:17" ht="15.75" customHeight="1">
      <c r="A239" s="177" t="s">
        <v>734</v>
      </c>
      <c r="B239" s="177" t="s">
        <v>742</v>
      </c>
      <c r="C239" s="186"/>
      <c r="D239" s="186"/>
      <c r="E239" s="186"/>
      <c r="F239" s="186"/>
      <c r="G239" s="186"/>
      <c r="H239" s="186"/>
      <c r="I239" s="186"/>
      <c r="J239" s="186"/>
      <c r="K239" s="186"/>
      <c r="L239" s="186"/>
      <c r="M239" s="342"/>
      <c r="N239" s="186"/>
      <c r="O239" s="186"/>
      <c r="P239" s="186"/>
      <c r="Q239" s="184">
        <f t="shared" si="78"/>
        <v>0</v>
      </c>
    </row>
    <row r="240" spans="1:17" ht="15.75" customHeight="1">
      <c r="A240" s="177" t="s">
        <v>735</v>
      </c>
      <c r="B240" s="177" t="s">
        <v>743</v>
      </c>
      <c r="C240" s="186"/>
      <c r="D240" s="186"/>
      <c r="E240" s="186"/>
      <c r="F240" s="186"/>
      <c r="G240" s="186"/>
      <c r="H240" s="186"/>
      <c r="I240" s="186"/>
      <c r="J240" s="186"/>
      <c r="K240" s="186"/>
      <c r="L240" s="186"/>
      <c r="M240" s="342"/>
      <c r="N240" s="186"/>
      <c r="O240" s="186"/>
      <c r="P240" s="186"/>
      <c r="Q240" s="184">
        <f t="shared" si="78"/>
        <v>0</v>
      </c>
    </row>
    <row r="241" spans="1:17" ht="15.75" customHeight="1">
      <c r="A241" s="177" t="s">
        <v>736</v>
      </c>
      <c r="B241" s="177" t="s">
        <v>744</v>
      </c>
      <c r="C241" s="186"/>
      <c r="D241" s="186"/>
      <c r="E241" s="186"/>
      <c r="F241" s="186"/>
      <c r="G241" s="186"/>
      <c r="H241" s="186"/>
      <c r="I241" s="186"/>
      <c r="J241" s="186"/>
      <c r="K241" s="186"/>
      <c r="L241" s="186"/>
      <c r="M241" s="342"/>
      <c r="N241" s="186"/>
      <c r="O241" s="186"/>
      <c r="P241" s="186"/>
      <c r="Q241" s="184">
        <f t="shared" si="78"/>
        <v>0</v>
      </c>
    </row>
    <row r="242" spans="1:17" ht="15.75" customHeight="1">
      <c r="A242" s="177" t="s">
        <v>737</v>
      </c>
      <c r="B242" s="580" t="s">
        <v>745</v>
      </c>
      <c r="C242" s="186"/>
      <c r="D242" s="186"/>
      <c r="E242" s="186"/>
      <c r="F242" s="186"/>
      <c r="G242" s="186">
        <v>5000000</v>
      </c>
      <c r="H242" s="186"/>
      <c r="I242" s="186"/>
      <c r="J242" s="186"/>
      <c r="K242" s="186"/>
      <c r="L242" s="186">
        <v>0</v>
      </c>
      <c r="M242" s="342">
        <v>0</v>
      </c>
      <c r="N242" s="186"/>
      <c r="O242" s="186"/>
      <c r="P242" s="186"/>
      <c r="Q242" s="184">
        <f t="shared" si="78"/>
        <v>5000000</v>
      </c>
    </row>
    <row r="243" spans="1:17" ht="15.75" customHeight="1">
      <c r="A243" s="176"/>
      <c r="B243" s="179"/>
      <c r="C243" s="186"/>
      <c r="D243" s="186"/>
      <c r="E243" s="186"/>
      <c r="F243" s="186"/>
      <c r="G243" s="186"/>
      <c r="H243" s="186"/>
      <c r="I243" s="186"/>
      <c r="J243" s="186"/>
      <c r="K243" s="186"/>
      <c r="L243" s="186"/>
      <c r="M243" s="342"/>
      <c r="N243" s="186"/>
      <c r="O243" s="186"/>
      <c r="P243" s="186"/>
      <c r="Q243" s="184">
        <f t="shared" si="78"/>
        <v>0</v>
      </c>
    </row>
    <row r="244" spans="1:17" ht="15.75" customHeight="1">
      <c r="A244" s="174" t="s">
        <v>259</v>
      </c>
      <c r="B244" s="174" t="s">
        <v>260</v>
      </c>
      <c r="C244" s="186">
        <f>SUM(C245:C247)</f>
        <v>0</v>
      </c>
      <c r="D244" s="186">
        <f>SUM(D245:D247)</f>
        <v>0</v>
      </c>
      <c r="E244" s="186">
        <f t="shared" ref="E244:P244" si="89">SUM(E245:E247)</f>
        <v>0</v>
      </c>
      <c r="F244" s="186">
        <f t="shared" si="89"/>
        <v>0</v>
      </c>
      <c r="G244" s="186">
        <f>SUM(G245:G247)</f>
        <v>0</v>
      </c>
      <c r="H244" s="186">
        <f t="shared" si="89"/>
        <v>0</v>
      </c>
      <c r="I244" s="186">
        <f t="shared" si="89"/>
        <v>0</v>
      </c>
      <c r="J244" s="186">
        <f t="shared" ref="J244" si="90">SUM(J245:J247)</f>
        <v>0</v>
      </c>
      <c r="K244" s="186">
        <f t="shared" si="89"/>
        <v>0</v>
      </c>
      <c r="L244" s="186">
        <f t="shared" si="89"/>
        <v>0</v>
      </c>
      <c r="M244" s="186">
        <f t="shared" si="89"/>
        <v>0</v>
      </c>
      <c r="N244" s="186">
        <f t="shared" si="89"/>
        <v>0</v>
      </c>
      <c r="O244" s="186">
        <f t="shared" si="89"/>
        <v>0</v>
      </c>
      <c r="P244" s="186">
        <f t="shared" si="89"/>
        <v>0</v>
      </c>
      <c r="Q244" s="184">
        <f t="shared" si="78"/>
        <v>0</v>
      </c>
    </row>
    <row r="245" spans="1:17" ht="15.75" customHeight="1">
      <c r="A245" s="177" t="s">
        <v>746</v>
      </c>
      <c r="B245" s="177" t="s">
        <v>749</v>
      </c>
      <c r="C245" s="186"/>
      <c r="D245" s="186"/>
      <c r="E245" s="186"/>
      <c r="F245" s="186"/>
      <c r="G245" s="186"/>
      <c r="H245" s="186"/>
      <c r="I245" s="186"/>
      <c r="J245" s="186"/>
      <c r="K245" s="186"/>
      <c r="L245" s="186"/>
      <c r="M245" s="342"/>
      <c r="N245" s="186"/>
      <c r="O245" s="186"/>
      <c r="P245" s="186"/>
      <c r="Q245" s="184">
        <f t="shared" si="78"/>
        <v>0</v>
      </c>
    </row>
    <row r="246" spans="1:17" ht="15.75" customHeight="1">
      <c r="A246" s="177" t="s">
        <v>747</v>
      </c>
      <c r="B246" s="177" t="s">
        <v>750</v>
      </c>
      <c r="C246" s="186"/>
      <c r="D246" s="186"/>
      <c r="E246" s="186"/>
      <c r="F246" s="186"/>
      <c r="G246" s="186"/>
      <c r="H246" s="186"/>
      <c r="I246" s="186"/>
      <c r="J246" s="186"/>
      <c r="K246" s="186"/>
      <c r="L246" s="186"/>
      <c r="M246" s="342"/>
      <c r="N246" s="186"/>
      <c r="O246" s="186"/>
      <c r="P246" s="186"/>
      <c r="Q246" s="184">
        <f t="shared" si="78"/>
        <v>0</v>
      </c>
    </row>
    <row r="247" spans="1:17" ht="15.75" customHeight="1">
      <c r="A247" s="177" t="s">
        <v>748</v>
      </c>
      <c r="B247" s="177" t="s">
        <v>751</v>
      </c>
      <c r="C247" s="186"/>
      <c r="D247" s="186"/>
      <c r="E247" s="186"/>
      <c r="F247" s="186"/>
      <c r="G247" s="186"/>
      <c r="H247" s="186"/>
      <c r="I247" s="186"/>
      <c r="J247" s="186"/>
      <c r="K247" s="186"/>
      <c r="L247" s="186"/>
      <c r="M247" s="342"/>
      <c r="N247" s="186"/>
      <c r="O247" s="186"/>
      <c r="P247" s="186"/>
      <c r="Q247" s="184">
        <f t="shared" si="78"/>
        <v>0</v>
      </c>
    </row>
    <row r="248" spans="1:17" ht="15.75" customHeight="1">
      <c r="A248" s="176"/>
      <c r="B248" s="179"/>
      <c r="C248" s="186"/>
      <c r="D248" s="186"/>
      <c r="E248" s="186"/>
      <c r="F248" s="186"/>
      <c r="G248" s="186"/>
      <c r="H248" s="186"/>
      <c r="I248" s="186"/>
      <c r="J248" s="186"/>
      <c r="K248" s="186"/>
      <c r="L248" s="186"/>
      <c r="M248" s="342"/>
      <c r="N248" s="186"/>
      <c r="O248" s="186"/>
      <c r="P248" s="186"/>
      <c r="Q248" s="184">
        <f t="shared" si="78"/>
        <v>0</v>
      </c>
    </row>
    <row r="249" spans="1:17" ht="15.75" customHeight="1">
      <c r="A249" s="174" t="s">
        <v>261</v>
      </c>
      <c r="B249" s="174" t="s">
        <v>262</v>
      </c>
      <c r="C249" s="186">
        <f>SUM(C250:C253)</f>
        <v>0</v>
      </c>
      <c r="D249" s="186">
        <f>SUM(D250:D253)</f>
        <v>0</v>
      </c>
      <c r="E249" s="186">
        <f t="shared" ref="E249:P249" si="91">SUM(E250:E253)</f>
        <v>0</v>
      </c>
      <c r="F249" s="186">
        <f t="shared" si="91"/>
        <v>0</v>
      </c>
      <c r="G249" s="186">
        <f>SUM(G250:G253)</f>
        <v>0</v>
      </c>
      <c r="H249" s="186">
        <f t="shared" si="91"/>
        <v>0</v>
      </c>
      <c r="I249" s="186">
        <f t="shared" si="91"/>
        <v>0</v>
      </c>
      <c r="J249" s="186">
        <f t="shared" ref="J249" si="92">SUM(J250:J253)</f>
        <v>0</v>
      </c>
      <c r="K249" s="186">
        <f t="shared" si="91"/>
        <v>0</v>
      </c>
      <c r="L249" s="186">
        <f t="shared" si="91"/>
        <v>0</v>
      </c>
      <c r="M249" s="186">
        <f t="shared" si="91"/>
        <v>0</v>
      </c>
      <c r="N249" s="186">
        <f t="shared" si="91"/>
        <v>0</v>
      </c>
      <c r="O249" s="186">
        <f t="shared" si="91"/>
        <v>0</v>
      </c>
      <c r="P249" s="186">
        <f t="shared" si="91"/>
        <v>0</v>
      </c>
      <c r="Q249" s="184">
        <f t="shared" si="78"/>
        <v>0</v>
      </c>
    </row>
    <row r="250" spans="1:17" ht="15.75" customHeight="1">
      <c r="A250" s="177" t="s">
        <v>752</v>
      </c>
      <c r="B250" s="177" t="s">
        <v>756</v>
      </c>
      <c r="C250" s="186"/>
      <c r="D250" s="186"/>
      <c r="E250" s="186"/>
      <c r="F250" s="186"/>
      <c r="G250" s="186"/>
      <c r="H250" s="186"/>
      <c r="I250" s="186"/>
      <c r="J250" s="186"/>
      <c r="K250" s="186"/>
      <c r="L250" s="186"/>
      <c r="M250" s="342"/>
      <c r="N250" s="186"/>
      <c r="O250" s="186"/>
      <c r="P250" s="186"/>
      <c r="Q250" s="184">
        <f t="shared" si="78"/>
        <v>0</v>
      </c>
    </row>
    <row r="251" spans="1:17" ht="15.75" customHeight="1">
      <c r="A251" s="177" t="s">
        <v>753</v>
      </c>
      <c r="B251" s="177" t="s">
        <v>757</v>
      </c>
      <c r="C251" s="186"/>
      <c r="D251" s="186"/>
      <c r="E251" s="186"/>
      <c r="F251" s="186"/>
      <c r="G251" s="186"/>
      <c r="H251" s="186"/>
      <c r="I251" s="186"/>
      <c r="J251" s="186"/>
      <c r="K251" s="186"/>
      <c r="L251" s="186"/>
      <c r="M251" s="342"/>
      <c r="N251" s="186"/>
      <c r="O251" s="186"/>
      <c r="P251" s="186"/>
      <c r="Q251" s="184">
        <f t="shared" si="78"/>
        <v>0</v>
      </c>
    </row>
    <row r="252" spans="1:17" ht="15.75" customHeight="1">
      <c r="A252" s="177" t="s">
        <v>754</v>
      </c>
      <c r="B252" s="177" t="s">
        <v>758</v>
      </c>
      <c r="C252" s="186"/>
      <c r="D252" s="186"/>
      <c r="E252" s="186"/>
      <c r="F252" s="186"/>
      <c r="G252" s="186"/>
      <c r="H252" s="186"/>
      <c r="I252" s="186"/>
      <c r="J252" s="186"/>
      <c r="K252" s="186"/>
      <c r="L252" s="186"/>
      <c r="M252" s="342"/>
      <c r="N252" s="186"/>
      <c r="O252" s="186"/>
      <c r="P252" s="186"/>
      <c r="Q252" s="184">
        <f t="shared" si="78"/>
        <v>0</v>
      </c>
    </row>
    <row r="253" spans="1:17" ht="15.75" customHeight="1">
      <c r="A253" s="177" t="s">
        <v>755</v>
      </c>
      <c r="B253" s="177" t="s">
        <v>759</v>
      </c>
      <c r="C253" s="186"/>
      <c r="D253" s="186"/>
      <c r="E253" s="186"/>
      <c r="F253" s="186"/>
      <c r="G253" s="186"/>
      <c r="H253" s="186"/>
      <c r="I253" s="186"/>
      <c r="J253" s="186"/>
      <c r="K253" s="186"/>
      <c r="L253" s="186"/>
      <c r="M253" s="342"/>
      <c r="N253" s="186"/>
      <c r="O253" s="186"/>
      <c r="P253" s="186"/>
      <c r="Q253" s="184">
        <f t="shared" si="78"/>
        <v>0</v>
      </c>
    </row>
    <row r="254" spans="1:17" ht="15.75" customHeight="1">
      <c r="A254" s="176"/>
      <c r="B254" s="179"/>
      <c r="C254" s="186"/>
      <c r="D254" s="186"/>
      <c r="E254" s="186"/>
      <c r="F254" s="186"/>
      <c r="G254" s="186"/>
      <c r="H254" s="186"/>
      <c r="I254" s="186"/>
      <c r="J254" s="186"/>
      <c r="K254" s="186"/>
      <c r="L254" s="186"/>
      <c r="M254" s="342"/>
      <c r="N254" s="186"/>
      <c r="O254" s="186"/>
      <c r="P254" s="186"/>
      <c r="Q254" s="184">
        <f t="shared" si="78"/>
        <v>0</v>
      </c>
    </row>
    <row r="255" spans="1:17" ht="15.75" customHeight="1">
      <c r="A255" s="174">
        <v>6</v>
      </c>
      <c r="B255" s="174" t="s">
        <v>760</v>
      </c>
      <c r="C255" s="186">
        <f>+C256+C267+C273+C281+C287+C290+C294</f>
        <v>0</v>
      </c>
      <c r="D255" s="186">
        <f>+D256+D267+D273+D281+D287+D290+D294</f>
        <v>0</v>
      </c>
      <c r="E255" s="186">
        <f t="shared" ref="E255:P255" si="93">+E256+E267+E273+E281+E287+E290+E294</f>
        <v>0</v>
      </c>
      <c r="F255" s="186">
        <f t="shared" si="93"/>
        <v>0</v>
      </c>
      <c r="G255" s="186">
        <f>+G256+G267+G273+G281+G287+G290+G294</f>
        <v>0</v>
      </c>
      <c r="H255" s="186">
        <f t="shared" si="93"/>
        <v>0</v>
      </c>
      <c r="I255" s="186">
        <f t="shared" si="93"/>
        <v>0</v>
      </c>
      <c r="J255" s="186">
        <f t="shared" ref="J255" si="94">+J256+J267+J273+J281+J287+J290+J294</f>
        <v>0</v>
      </c>
      <c r="K255" s="186">
        <f t="shared" si="93"/>
        <v>0</v>
      </c>
      <c r="L255" s="186">
        <f t="shared" si="93"/>
        <v>0</v>
      </c>
      <c r="M255" s="186">
        <f t="shared" si="93"/>
        <v>0</v>
      </c>
      <c r="N255" s="186">
        <f t="shared" si="93"/>
        <v>0</v>
      </c>
      <c r="O255" s="186">
        <f t="shared" si="93"/>
        <v>0</v>
      </c>
      <c r="P255" s="186">
        <f t="shared" si="93"/>
        <v>0</v>
      </c>
      <c r="Q255" s="184">
        <f t="shared" si="78"/>
        <v>0</v>
      </c>
    </row>
    <row r="256" spans="1:17" ht="15.75" customHeight="1">
      <c r="A256" s="174" t="s">
        <v>263</v>
      </c>
      <c r="B256" s="174" t="s">
        <v>264</v>
      </c>
      <c r="C256" s="186">
        <f>SUM(C257:C265)</f>
        <v>0</v>
      </c>
      <c r="D256" s="186">
        <f>SUM(D257:D265)</f>
        <v>0</v>
      </c>
      <c r="E256" s="186">
        <f t="shared" ref="E256:P256" si="95">SUM(E257:E265)</f>
        <v>0</v>
      </c>
      <c r="F256" s="186">
        <f t="shared" si="95"/>
        <v>0</v>
      </c>
      <c r="G256" s="186">
        <f>SUM(G257:G265)</f>
        <v>0</v>
      </c>
      <c r="H256" s="186">
        <f t="shared" si="95"/>
        <v>0</v>
      </c>
      <c r="I256" s="186">
        <f t="shared" si="95"/>
        <v>0</v>
      </c>
      <c r="J256" s="186">
        <f t="shared" ref="J256" si="96">SUM(J257:J265)</f>
        <v>0</v>
      </c>
      <c r="K256" s="186">
        <f t="shared" si="95"/>
        <v>0</v>
      </c>
      <c r="L256" s="186">
        <f t="shared" si="95"/>
        <v>0</v>
      </c>
      <c r="M256" s="186">
        <f t="shared" si="95"/>
        <v>0</v>
      </c>
      <c r="N256" s="186">
        <f t="shared" si="95"/>
        <v>0</v>
      </c>
      <c r="O256" s="186">
        <f t="shared" si="95"/>
        <v>0</v>
      </c>
      <c r="P256" s="186">
        <f t="shared" si="95"/>
        <v>0</v>
      </c>
      <c r="Q256" s="184">
        <f t="shared" si="78"/>
        <v>0</v>
      </c>
    </row>
    <row r="257" spans="1:17" ht="15.75" customHeight="1">
      <c r="A257" s="177" t="s">
        <v>804</v>
      </c>
      <c r="B257" s="177" t="s">
        <v>813</v>
      </c>
      <c r="C257" s="186"/>
      <c r="D257" s="186"/>
      <c r="E257" s="186"/>
      <c r="F257" s="186"/>
      <c r="G257" s="186"/>
      <c r="H257" s="186"/>
      <c r="I257" s="186"/>
      <c r="J257" s="186"/>
      <c r="K257" s="186"/>
      <c r="L257" s="186"/>
      <c r="M257" s="342"/>
      <c r="N257" s="186"/>
      <c r="O257" s="186"/>
      <c r="P257" s="186"/>
      <c r="Q257" s="184">
        <f t="shared" si="78"/>
        <v>0</v>
      </c>
    </row>
    <row r="258" spans="1:17" ht="15.75" customHeight="1">
      <c r="A258" s="177" t="s">
        <v>805</v>
      </c>
      <c r="B258" s="177" t="s">
        <v>814</v>
      </c>
      <c r="C258" s="186"/>
      <c r="D258" s="186"/>
      <c r="E258" s="186"/>
      <c r="F258" s="186"/>
      <c r="G258" s="186"/>
      <c r="H258" s="186"/>
      <c r="I258" s="186"/>
      <c r="J258" s="186"/>
      <c r="K258" s="186"/>
      <c r="L258" s="186"/>
      <c r="M258" s="342"/>
      <c r="N258" s="186">
        <v>0</v>
      </c>
      <c r="O258" s="186"/>
      <c r="P258" s="186"/>
      <c r="Q258" s="184">
        <f t="shared" si="78"/>
        <v>0</v>
      </c>
    </row>
    <row r="259" spans="1:17" ht="15.75" customHeight="1">
      <c r="A259" s="177" t="s">
        <v>806</v>
      </c>
      <c r="B259" s="177" t="s">
        <v>815</v>
      </c>
      <c r="C259" s="186"/>
      <c r="D259" s="186"/>
      <c r="E259" s="186"/>
      <c r="F259" s="186"/>
      <c r="G259" s="186"/>
      <c r="H259" s="186"/>
      <c r="I259" s="186"/>
      <c r="J259" s="186"/>
      <c r="K259" s="186"/>
      <c r="L259" s="186"/>
      <c r="M259" s="342"/>
      <c r="N259" s="186"/>
      <c r="O259" s="186"/>
      <c r="P259" s="186"/>
      <c r="Q259" s="184">
        <f t="shared" si="78"/>
        <v>0</v>
      </c>
    </row>
    <row r="260" spans="1:17" ht="15.75" customHeight="1">
      <c r="A260" s="177" t="s">
        <v>807</v>
      </c>
      <c r="B260" s="177" t="s">
        <v>816</v>
      </c>
      <c r="C260" s="186"/>
      <c r="D260" s="186"/>
      <c r="E260" s="186"/>
      <c r="F260" s="186"/>
      <c r="G260" s="186"/>
      <c r="H260" s="186"/>
      <c r="I260" s="186"/>
      <c r="J260" s="186"/>
      <c r="K260" s="186"/>
      <c r="L260" s="186"/>
      <c r="M260" s="342"/>
      <c r="N260" s="186"/>
      <c r="O260" s="186"/>
      <c r="P260" s="186"/>
      <c r="Q260" s="184">
        <f t="shared" si="78"/>
        <v>0</v>
      </c>
    </row>
    <row r="261" spans="1:17" ht="15.75" customHeight="1">
      <c r="A261" s="177" t="s">
        <v>808</v>
      </c>
      <c r="B261" s="177" t="s">
        <v>817</v>
      </c>
      <c r="C261" s="186"/>
      <c r="D261" s="186"/>
      <c r="E261" s="186"/>
      <c r="F261" s="186"/>
      <c r="G261" s="186"/>
      <c r="H261" s="186"/>
      <c r="I261" s="186"/>
      <c r="J261" s="186"/>
      <c r="K261" s="186"/>
      <c r="L261" s="186"/>
      <c r="M261" s="342"/>
      <c r="N261" s="186"/>
      <c r="O261" s="186"/>
      <c r="P261" s="186"/>
      <c r="Q261" s="184">
        <f t="shared" si="78"/>
        <v>0</v>
      </c>
    </row>
    <row r="262" spans="1:17" ht="15.75" customHeight="1">
      <c r="A262" s="177" t="s">
        <v>809</v>
      </c>
      <c r="B262" s="177" t="s">
        <v>818</v>
      </c>
      <c r="C262" s="186"/>
      <c r="D262" s="186"/>
      <c r="E262" s="186"/>
      <c r="F262" s="186"/>
      <c r="G262" s="186"/>
      <c r="H262" s="186"/>
      <c r="I262" s="186"/>
      <c r="J262" s="186"/>
      <c r="K262" s="186"/>
      <c r="L262" s="186"/>
      <c r="M262" s="342"/>
      <c r="N262" s="186"/>
      <c r="O262" s="186"/>
      <c r="P262" s="186"/>
      <c r="Q262" s="184">
        <f t="shared" si="78"/>
        <v>0</v>
      </c>
    </row>
    <row r="263" spans="1:17" ht="15.75" customHeight="1">
      <c r="A263" s="177" t="s">
        <v>810</v>
      </c>
      <c r="B263" s="177" t="s">
        <v>819</v>
      </c>
      <c r="C263" s="186"/>
      <c r="D263" s="186"/>
      <c r="E263" s="186"/>
      <c r="F263" s="186"/>
      <c r="G263" s="186"/>
      <c r="H263" s="186"/>
      <c r="I263" s="186"/>
      <c r="J263" s="186"/>
      <c r="K263" s="186"/>
      <c r="L263" s="186"/>
      <c r="M263" s="342"/>
      <c r="N263" s="186"/>
      <c r="O263" s="186"/>
      <c r="P263" s="186"/>
      <c r="Q263" s="184">
        <f t="shared" si="78"/>
        <v>0</v>
      </c>
    </row>
    <row r="264" spans="1:17" ht="15.75" customHeight="1">
      <c r="A264" s="177" t="s">
        <v>811</v>
      </c>
      <c r="B264" s="177" t="s">
        <v>820</v>
      </c>
      <c r="C264" s="186"/>
      <c r="D264" s="186"/>
      <c r="E264" s="186"/>
      <c r="F264" s="186"/>
      <c r="G264" s="186"/>
      <c r="H264" s="186"/>
      <c r="I264" s="186"/>
      <c r="J264" s="186"/>
      <c r="K264" s="186"/>
      <c r="L264" s="186"/>
      <c r="M264" s="342"/>
      <c r="N264" s="186"/>
      <c r="O264" s="186"/>
      <c r="P264" s="186"/>
      <c r="Q264" s="184">
        <f t="shared" si="78"/>
        <v>0</v>
      </c>
    </row>
    <row r="265" spans="1:17" ht="15.75" customHeight="1">
      <c r="A265" s="177" t="s">
        <v>812</v>
      </c>
      <c r="B265" s="177" t="s">
        <v>821</v>
      </c>
      <c r="C265" s="186"/>
      <c r="D265" s="186"/>
      <c r="E265" s="186"/>
      <c r="F265" s="186"/>
      <c r="G265" s="186"/>
      <c r="H265" s="186"/>
      <c r="I265" s="186"/>
      <c r="J265" s="186"/>
      <c r="K265" s="186"/>
      <c r="L265" s="186"/>
      <c r="M265" s="342"/>
      <c r="N265" s="186"/>
      <c r="O265" s="186"/>
      <c r="P265" s="186"/>
      <c r="Q265" s="184">
        <f t="shared" si="78"/>
        <v>0</v>
      </c>
    </row>
    <row r="266" spans="1:17" ht="15.75" customHeight="1">
      <c r="A266" s="176"/>
      <c r="B266" s="179"/>
      <c r="C266" s="186"/>
      <c r="D266" s="186"/>
      <c r="E266" s="186"/>
      <c r="F266" s="186"/>
      <c r="G266" s="186"/>
      <c r="H266" s="186"/>
      <c r="I266" s="186"/>
      <c r="J266" s="186"/>
      <c r="K266" s="186"/>
      <c r="L266" s="186"/>
      <c r="M266" s="342"/>
      <c r="N266" s="186"/>
      <c r="O266" s="186"/>
      <c r="P266" s="186"/>
      <c r="Q266" s="184">
        <f t="shared" ref="Q266:Q329" si="97">SUM(C266:P266)</f>
        <v>0</v>
      </c>
    </row>
    <row r="267" spans="1:17" ht="15.75" customHeight="1">
      <c r="A267" s="174" t="s">
        <v>265</v>
      </c>
      <c r="B267" s="174" t="s">
        <v>266</v>
      </c>
      <c r="C267" s="186">
        <f>SUM(C268:C271)</f>
        <v>0</v>
      </c>
      <c r="D267" s="186">
        <f>SUM(D268:D271)</f>
        <v>0</v>
      </c>
      <c r="E267" s="186">
        <f t="shared" ref="E267:P267" si="98">SUM(E268:E271)</f>
        <v>0</v>
      </c>
      <c r="F267" s="186">
        <f t="shared" si="98"/>
        <v>0</v>
      </c>
      <c r="G267" s="186">
        <f>SUM(G268:G271)</f>
        <v>0</v>
      </c>
      <c r="H267" s="186">
        <f t="shared" si="98"/>
        <v>0</v>
      </c>
      <c r="I267" s="186">
        <f t="shared" si="98"/>
        <v>0</v>
      </c>
      <c r="J267" s="186">
        <f t="shared" ref="J267" si="99">SUM(J268:J271)</f>
        <v>0</v>
      </c>
      <c r="K267" s="186">
        <f t="shared" si="98"/>
        <v>0</v>
      </c>
      <c r="L267" s="186">
        <f t="shared" si="98"/>
        <v>0</v>
      </c>
      <c r="M267" s="186">
        <f t="shared" si="98"/>
        <v>0</v>
      </c>
      <c r="N267" s="186">
        <f t="shared" si="98"/>
        <v>0</v>
      </c>
      <c r="O267" s="186">
        <f t="shared" si="98"/>
        <v>0</v>
      </c>
      <c r="P267" s="186">
        <f t="shared" si="98"/>
        <v>0</v>
      </c>
      <c r="Q267" s="184">
        <f t="shared" si="97"/>
        <v>0</v>
      </c>
    </row>
    <row r="268" spans="1:17" ht="15.75" customHeight="1">
      <c r="A268" s="177" t="s">
        <v>761</v>
      </c>
      <c r="B268" s="177" t="s">
        <v>765</v>
      </c>
      <c r="C268" s="186">
        <v>0</v>
      </c>
      <c r="D268" s="186"/>
      <c r="E268" s="186"/>
      <c r="F268" s="186"/>
      <c r="G268" s="186"/>
      <c r="H268" s="186"/>
      <c r="I268" s="186"/>
      <c r="J268" s="186"/>
      <c r="K268" s="186"/>
      <c r="L268" s="186"/>
      <c r="M268" s="342"/>
      <c r="N268" s="186"/>
      <c r="O268" s="186"/>
      <c r="P268" s="186"/>
      <c r="Q268" s="184">
        <f t="shared" si="97"/>
        <v>0</v>
      </c>
    </row>
    <row r="269" spans="1:17" ht="15.75" customHeight="1">
      <c r="A269" s="177" t="s">
        <v>762</v>
      </c>
      <c r="B269" s="177" t="s">
        <v>766</v>
      </c>
      <c r="C269" s="186"/>
      <c r="D269" s="186"/>
      <c r="E269" s="186"/>
      <c r="F269" s="186"/>
      <c r="G269" s="186"/>
      <c r="H269" s="186"/>
      <c r="I269" s="186"/>
      <c r="J269" s="186"/>
      <c r="K269" s="186"/>
      <c r="L269" s="186"/>
      <c r="M269" s="342"/>
      <c r="N269" s="186"/>
      <c r="O269" s="186"/>
      <c r="P269" s="186"/>
      <c r="Q269" s="184">
        <f t="shared" si="97"/>
        <v>0</v>
      </c>
    </row>
    <row r="270" spans="1:17" ht="15.75" customHeight="1">
      <c r="A270" s="177" t="s">
        <v>763</v>
      </c>
      <c r="B270" s="177" t="s">
        <v>767</v>
      </c>
      <c r="C270" s="623">
        <v>0</v>
      </c>
      <c r="D270" s="623"/>
      <c r="E270" s="186"/>
      <c r="F270" s="186"/>
      <c r="G270" s="623"/>
      <c r="H270" s="186"/>
      <c r="I270" s="186"/>
      <c r="J270" s="186"/>
      <c r="K270" s="186"/>
      <c r="L270" s="186"/>
      <c r="M270" s="342"/>
      <c r="N270" s="186">
        <v>0</v>
      </c>
      <c r="O270" s="186"/>
      <c r="P270" s="186"/>
      <c r="Q270" s="184">
        <f t="shared" si="97"/>
        <v>0</v>
      </c>
    </row>
    <row r="271" spans="1:17" ht="15.75" customHeight="1">
      <c r="A271" s="177" t="s">
        <v>764</v>
      </c>
      <c r="B271" s="177" t="s">
        <v>768</v>
      </c>
      <c r="C271" s="186"/>
      <c r="D271" s="186"/>
      <c r="E271" s="186"/>
      <c r="F271" s="186"/>
      <c r="G271" s="186"/>
      <c r="H271" s="186"/>
      <c r="I271" s="186"/>
      <c r="J271" s="186"/>
      <c r="K271" s="186"/>
      <c r="L271" s="186"/>
      <c r="M271" s="342"/>
      <c r="N271" s="186"/>
      <c r="O271" s="186"/>
      <c r="P271" s="186"/>
      <c r="Q271" s="184">
        <f t="shared" si="97"/>
        <v>0</v>
      </c>
    </row>
    <row r="272" spans="1:17" ht="15.75" customHeight="1">
      <c r="A272" s="176"/>
      <c r="B272" s="179"/>
      <c r="C272" s="186"/>
      <c r="D272" s="186"/>
      <c r="E272" s="186"/>
      <c r="F272" s="186"/>
      <c r="G272" s="186"/>
      <c r="H272" s="186"/>
      <c r="I272" s="186"/>
      <c r="J272" s="186"/>
      <c r="K272" s="186"/>
      <c r="L272" s="186"/>
      <c r="M272" s="342"/>
      <c r="N272" s="186"/>
      <c r="O272" s="186"/>
      <c r="P272" s="186"/>
      <c r="Q272" s="184">
        <f t="shared" si="97"/>
        <v>0</v>
      </c>
    </row>
    <row r="273" spans="1:17" ht="15.75" customHeight="1">
      <c r="A273" s="174" t="s">
        <v>267</v>
      </c>
      <c r="B273" s="174" t="s">
        <v>268</v>
      </c>
      <c r="C273" s="186">
        <f>SUM(C274:C279)</f>
        <v>0</v>
      </c>
      <c r="D273" s="186">
        <f>SUM(D274:D279)</f>
        <v>0</v>
      </c>
      <c r="E273" s="186">
        <f t="shared" ref="E273:P273" si="100">SUM(E274:E279)</f>
        <v>0</v>
      </c>
      <c r="F273" s="186">
        <f t="shared" si="100"/>
        <v>0</v>
      </c>
      <c r="G273" s="186">
        <f>SUM(G274:G279)</f>
        <v>0</v>
      </c>
      <c r="H273" s="186">
        <f t="shared" si="100"/>
        <v>0</v>
      </c>
      <c r="I273" s="186">
        <f t="shared" si="100"/>
        <v>0</v>
      </c>
      <c r="J273" s="186">
        <f t="shared" ref="J273" si="101">SUM(J274:J279)</f>
        <v>0</v>
      </c>
      <c r="K273" s="186">
        <f t="shared" si="100"/>
        <v>0</v>
      </c>
      <c r="L273" s="186">
        <f t="shared" si="100"/>
        <v>0</v>
      </c>
      <c r="M273" s="186">
        <f t="shared" si="100"/>
        <v>0</v>
      </c>
      <c r="N273" s="186">
        <f t="shared" si="100"/>
        <v>0</v>
      </c>
      <c r="O273" s="186">
        <f t="shared" si="100"/>
        <v>0</v>
      </c>
      <c r="P273" s="186">
        <f t="shared" si="100"/>
        <v>0</v>
      </c>
      <c r="Q273" s="184">
        <f t="shared" si="97"/>
        <v>0</v>
      </c>
    </row>
    <row r="274" spans="1:17" ht="15.75" customHeight="1">
      <c r="A274" s="177" t="s">
        <v>769</v>
      </c>
      <c r="B274" s="177" t="s">
        <v>775</v>
      </c>
      <c r="C274" s="623">
        <v>0</v>
      </c>
      <c r="D274" s="623"/>
      <c r="E274" s="186"/>
      <c r="F274" s="186"/>
      <c r="G274" s="623"/>
      <c r="H274" s="186"/>
      <c r="I274" s="186"/>
      <c r="J274" s="186"/>
      <c r="K274" s="186"/>
      <c r="L274" s="186">
        <v>0</v>
      </c>
      <c r="M274" s="342"/>
      <c r="N274" s="186">
        <v>0</v>
      </c>
      <c r="O274" s="186">
        <v>0</v>
      </c>
      <c r="P274" s="186"/>
      <c r="Q274" s="184">
        <f t="shared" si="97"/>
        <v>0</v>
      </c>
    </row>
    <row r="275" spans="1:17" ht="15.75" customHeight="1">
      <c r="A275" s="177" t="s">
        <v>770</v>
      </c>
      <c r="B275" s="177" t="s">
        <v>776</v>
      </c>
      <c r="C275" s="186"/>
      <c r="D275" s="186"/>
      <c r="E275" s="186"/>
      <c r="F275" s="186"/>
      <c r="G275" s="186"/>
      <c r="H275" s="186"/>
      <c r="I275" s="186"/>
      <c r="J275" s="186"/>
      <c r="K275" s="186"/>
      <c r="L275" s="186"/>
      <c r="M275" s="342"/>
      <c r="N275" s="186"/>
      <c r="O275" s="186"/>
      <c r="P275" s="186"/>
      <c r="Q275" s="184">
        <f t="shared" si="97"/>
        <v>0</v>
      </c>
    </row>
    <row r="276" spans="1:17" ht="15.75" customHeight="1">
      <c r="A276" s="177" t="s">
        <v>771</v>
      </c>
      <c r="B276" s="177" t="s">
        <v>777</v>
      </c>
      <c r="C276" s="186"/>
      <c r="D276" s="186"/>
      <c r="E276" s="186"/>
      <c r="F276" s="186"/>
      <c r="G276" s="186"/>
      <c r="H276" s="186"/>
      <c r="I276" s="186"/>
      <c r="J276" s="186"/>
      <c r="K276" s="186"/>
      <c r="L276" s="186"/>
      <c r="M276" s="342"/>
      <c r="N276" s="186"/>
      <c r="O276" s="186"/>
      <c r="P276" s="186"/>
      <c r="Q276" s="184">
        <f t="shared" si="97"/>
        <v>0</v>
      </c>
    </row>
    <row r="277" spans="1:17" ht="15.75" customHeight="1">
      <c r="A277" s="177" t="s">
        <v>772</v>
      </c>
      <c r="B277" s="177" t="s">
        <v>778</v>
      </c>
      <c r="C277" s="186"/>
      <c r="D277" s="186"/>
      <c r="E277" s="186"/>
      <c r="F277" s="186"/>
      <c r="G277" s="186"/>
      <c r="H277" s="186"/>
      <c r="I277" s="186"/>
      <c r="J277" s="186"/>
      <c r="K277" s="186"/>
      <c r="L277" s="186"/>
      <c r="M277" s="342"/>
      <c r="N277" s="186"/>
      <c r="O277" s="186"/>
      <c r="P277" s="186"/>
      <c r="Q277" s="184">
        <f t="shared" si="97"/>
        <v>0</v>
      </c>
    </row>
    <row r="278" spans="1:17" ht="15.75" customHeight="1">
      <c r="A278" s="177" t="s">
        <v>773</v>
      </c>
      <c r="B278" s="177" t="s">
        <v>780</v>
      </c>
      <c r="C278" s="186"/>
      <c r="D278" s="186"/>
      <c r="E278" s="186"/>
      <c r="F278" s="186"/>
      <c r="G278" s="186"/>
      <c r="H278" s="186"/>
      <c r="I278" s="186"/>
      <c r="J278" s="186"/>
      <c r="K278" s="186"/>
      <c r="L278" s="186"/>
      <c r="M278" s="342"/>
      <c r="N278" s="186"/>
      <c r="O278" s="186"/>
      <c r="P278" s="186"/>
      <c r="Q278" s="184">
        <f t="shared" si="97"/>
        <v>0</v>
      </c>
    </row>
    <row r="279" spans="1:17" ht="15.75" customHeight="1">
      <c r="A279" s="177" t="s">
        <v>774</v>
      </c>
      <c r="B279" s="177" t="s">
        <v>781</v>
      </c>
      <c r="C279" s="186"/>
      <c r="D279" s="186"/>
      <c r="E279" s="186"/>
      <c r="F279" s="186"/>
      <c r="G279" s="186"/>
      <c r="H279" s="186"/>
      <c r="I279" s="186"/>
      <c r="J279" s="186"/>
      <c r="K279" s="186"/>
      <c r="L279" s="186"/>
      <c r="M279" s="342"/>
      <c r="N279" s="186"/>
      <c r="O279" s="186"/>
      <c r="P279" s="186"/>
      <c r="Q279" s="184">
        <f t="shared" si="97"/>
        <v>0</v>
      </c>
    </row>
    <row r="280" spans="1:17" ht="15.75" customHeight="1">
      <c r="A280" s="176"/>
      <c r="B280" s="179"/>
      <c r="C280" s="186"/>
      <c r="D280" s="186"/>
      <c r="E280" s="186"/>
      <c r="F280" s="186"/>
      <c r="G280" s="186"/>
      <c r="H280" s="186"/>
      <c r="I280" s="186"/>
      <c r="J280" s="186"/>
      <c r="K280" s="186"/>
      <c r="L280" s="186"/>
      <c r="M280" s="342"/>
      <c r="N280" s="186"/>
      <c r="O280" s="186"/>
      <c r="P280" s="186"/>
      <c r="Q280" s="184">
        <f t="shared" si="97"/>
        <v>0</v>
      </c>
    </row>
    <row r="281" spans="1:17" ht="15.75" customHeight="1">
      <c r="A281" s="174" t="s">
        <v>782</v>
      </c>
      <c r="B281" s="174" t="s">
        <v>783</v>
      </c>
      <c r="C281" s="186">
        <f>SUM(C282:C285)</f>
        <v>0</v>
      </c>
      <c r="D281" s="186">
        <f>SUM(D282:D285)</f>
        <v>0</v>
      </c>
      <c r="E281" s="186">
        <f t="shared" ref="E281:P281" si="102">SUM(E282:E285)</f>
        <v>0</v>
      </c>
      <c r="F281" s="186">
        <f t="shared" si="102"/>
        <v>0</v>
      </c>
      <c r="G281" s="186">
        <f>SUM(G282:G285)</f>
        <v>0</v>
      </c>
      <c r="H281" s="186">
        <f t="shared" si="102"/>
        <v>0</v>
      </c>
      <c r="I281" s="186">
        <f t="shared" si="102"/>
        <v>0</v>
      </c>
      <c r="J281" s="186">
        <f t="shared" ref="J281" si="103">SUM(J282:J285)</f>
        <v>0</v>
      </c>
      <c r="K281" s="186">
        <f t="shared" si="102"/>
        <v>0</v>
      </c>
      <c r="L281" s="186">
        <f t="shared" si="102"/>
        <v>0</v>
      </c>
      <c r="M281" s="186">
        <f t="shared" si="102"/>
        <v>0</v>
      </c>
      <c r="N281" s="186">
        <f t="shared" si="102"/>
        <v>0</v>
      </c>
      <c r="O281" s="186">
        <f t="shared" si="102"/>
        <v>0</v>
      </c>
      <c r="P281" s="186">
        <f t="shared" si="102"/>
        <v>0</v>
      </c>
      <c r="Q281" s="184">
        <f t="shared" si="97"/>
        <v>0</v>
      </c>
    </row>
    <row r="282" spans="1:17" ht="15.75" customHeight="1">
      <c r="A282" s="177" t="s">
        <v>784</v>
      </c>
      <c r="B282" s="177" t="s">
        <v>788</v>
      </c>
      <c r="C282" s="186"/>
      <c r="D282" s="186"/>
      <c r="E282" s="186"/>
      <c r="F282" s="186"/>
      <c r="G282" s="186"/>
      <c r="H282" s="186"/>
      <c r="I282" s="186"/>
      <c r="J282" s="186"/>
      <c r="K282" s="186"/>
      <c r="L282" s="186"/>
      <c r="M282" s="342"/>
      <c r="N282" s="186"/>
      <c r="O282" s="186"/>
      <c r="P282" s="186"/>
      <c r="Q282" s="184">
        <f t="shared" si="97"/>
        <v>0</v>
      </c>
    </row>
    <row r="283" spans="1:17" ht="15.75" customHeight="1">
      <c r="A283" s="177" t="s">
        <v>785</v>
      </c>
      <c r="B283" s="177" t="s">
        <v>789</v>
      </c>
      <c r="C283" s="186"/>
      <c r="D283" s="186"/>
      <c r="E283" s="186"/>
      <c r="F283" s="186"/>
      <c r="G283" s="186"/>
      <c r="H283" s="186"/>
      <c r="I283" s="186"/>
      <c r="J283" s="186"/>
      <c r="K283" s="186"/>
      <c r="L283" s="186"/>
      <c r="M283" s="342"/>
      <c r="N283" s="186"/>
      <c r="O283" s="186"/>
      <c r="P283" s="186"/>
      <c r="Q283" s="184">
        <f t="shared" si="97"/>
        <v>0</v>
      </c>
    </row>
    <row r="284" spans="1:17" ht="15.75" customHeight="1">
      <c r="A284" s="177" t="s">
        <v>786</v>
      </c>
      <c r="B284" s="177" t="s">
        <v>790</v>
      </c>
      <c r="C284" s="186"/>
      <c r="D284" s="186"/>
      <c r="E284" s="186"/>
      <c r="F284" s="186"/>
      <c r="G284" s="186"/>
      <c r="H284" s="186"/>
      <c r="I284" s="186"/>
      <c r="J284" s="186"/>
      <c r="K284" s="186"/>
      <c r="L284" s="186"/>
      <c r="M284" s="342"/>
      <c r="N284" s="186"/>
      <c r="O284" s="186"/>
      <c r="P284" s="186"/>
      <c r="Q284" s="184">
        <f t="shared" si="97"/>
        <v>0</v>
      </c>
    </row>
    <row r="285" spans="1:17" ht="15.75" customHeight="1">
      <c r="A285" s="177" t="s">
        <v>787</v>
      </c>
      <c r="B285" s="177" t="s">
        <v>791</v>
      </c>
      <c r="C285" s="186"/>
      <c r="D285" s="186"/>
      <c r="E285" s="186"/>
      <c r="F285" s="186"/>
      <c r="G285" s="186"/>
      <c r="H285" s="186"/>
      <c r="I285" s="186"/>
      <c r="J285" s="186"/>
      <c r="K285" s="186"/>
      <c r="L285" s="186"/>
      <c r="M285" s="342"/>
      <c r="N285" s="186"/>
      <c r="O285" s="186"/>
      <c r="P285" s="186"/>
      <c r="Q285" s="184">
        <f t="shared" si="97"/>
        <v>0</v>
      </c>
    </row>
    <row r="286" spans="1:17" ht="15.75" customHeight="1">
      <c r="A286" s="177"/>
      <c r="B286" s="177"/>
      <c r="C286" s="186"/>
      <c r="D286" s="186"/>
      <c r="E286" s="186"/>
      <c r="F286" s="186"/>
      <c r="G286" s="186"/>
      <c r="H286" s="186"/>
      <c r="I286" s="186"/>
      <c r="J286" s="186"/>
      <c r="K286" s="186"/>
      <c r="L286" s="186"/>
      <c r="M286" s="342"/>
      <c r="N286" s="186"/>
      <c r="O286" s="186"/>
      <c r="P286" s="186"/>
      <c r="Q286" s="184">
        <f t="shared" si="97"/>
        <v>0</v>
      </c>
    </row>
    <row r="287" spans="1:17" ht="15.75" customHeight="1">
      <c r="A287" s="174" t="s">
        <v>792</v>
      </c>
      <c r="B287" s="174" t="s">
        <v>793</v>
      </c>
      <c r="C287" s="186">
        <f>SUM(C288)</f>
        <v>0</v>
      </c>
      <c r="D287" s="186">
        <f>SUM(D288)</f>
        <v>0</v>
      </c>
      <c r="E287" s="186">
        <f t="shared" ref="E287:P287" si="104">SUM(E288)</f>
        <v>0</v>
      </c>
      <c r="F287" s="186">
        <f t="shared" si="104"/>
        <v>0</v>
      </c>
      <c r="G287" s="186">
        <f>SUM(G288)</f>
        <v>0</v>
      </c>
      <c r="H287" s="186">
        <f t="shared" si="104"/>
        <v>0</v>
      </c>
      <c r="I287" s="186">
        <f t="shared" si="104"/>
        <v>0</v>
      </c>
      <c r="J287" s="186">
        <f t="shared" si="104"/>
        <v>0</v>
      </c>
      <c r="K287" s="186">
        <f t="shared" si="104"/>
        <v>0</v>
      </c>
      <c r="L287" s="186">
        <f t="shared" si="104"/>
        <v>0</v>
      </c>
      <c r="M287" s="186">
        <f t="shared" si="104"/>
        <v>0</v>
      </c>
      <c r="N287" s="186">
        <f t="shared" si="104"/>
        <v>0</v>
      </c>
      <c r="O287" s="186">
        <f t="shared" si="104"/>
        <v>0</v>
      </c>
      <c r="P287" s="186">
        <f t="shared" si="104"/>
        <v>0</v>
      </c>
      <c r="Q287" s="184">
        <f t="shared" si="97"/>
        <v>0</v>
      </c>
    </row>
    <row r="288" spans="1:17" ht="15.75" customHeight="1">
      <c r="A288" s="177" t="s">
        <v>795</v>
      </c>
      <c r="B288" s="177" t="s">
        <v>794</v>
      </c>
      <c r="C288" s="186"/>
      <c r="D288" s="186"/>
      <c r="E288" s="186"/>
      <c r="F288" s="186"/>
      <c r="G288" s="186"/>
      <c r="H288" s="186"/>
      <c r="I288" s="186"/>
      <c r="J288" s="186"/>
      <c r="K288" s="186"/>
      <c r="L288" s="186"/>
      <c r="M288" s="186"/>
      <c r="N288" s="186"/>
      <c r="O288" s="186"/>
      <c r="P288" s="186"/>
      <c r="Q288" s="184">
        <f t="shared" si="97"/>
        <v>0</v>
      </c>
    </row>
    <row r="289" spans="1:17" ht="15.75" customHeight="1">
      <c r="A289" s="176"/>
      <c r="B289" s="179"/>
      <c r="C289" s="186"/>
      <c r="D289" s="186"/>
      <c r="E289" s="186"/>
      <c r="F289" s="186"/>
      <c r="G289" s="186"/>
      <c r="H289" s="186"/>
      <c r="I289" s="186"/>
      <c r="J289" s="186"/>
      <c r="K289" s="186"/>
      <c r="L289" s="186"/>
      <c r="M289" s="186"/>
      <c r="N289" s="186"/>
      <c r="O289" s="186"/>
      <c r="P289" s="186"/>
      <c r="Q289" s="184">
        <f t="shared" si="97"/>
        <v>0</v>
      </c>
    </row>
    <row r="290" spans="1:17" ht="15.75" customHeight="1">
      <c r="A290" s="174" t="s">
        <v>269</v>
      </c>
      <c r="B290" s="174" t="s">
        <v>270</v>
      </c>
      <c r="C290" s="186">
        <f>SUM(C291:C292)</f>
        <v>0</v>
      </c>
      <c r="D290" s="186">
        <f>SUM(D291:D292)</f>
        <v>0</v>
      </c>
      <c r="E290" s="186">
        <f t="shared" ref="E290:P290" si="105">SUM(E291:E292)</f>
        <v>0</v>
      </c>
      <c r="F290" s="186">
        <f t="shared" si="105"/>
        <v>0</v>
      </c>
      <c r="G290" s="186">
        <f>SUM(G291:G292)</f>
        <v>0</v>
      </c>
      <c r="H290" s="186">
        <f t="shared" si="105"/>
        <v>0</v>
      </c>
      <c r="I290" s="186">
        <f t="shared" si="105"/>
        <v>0</v>
      </c>
      <c r="J290" s="186">
        <f t="shared" ref="J290" si="106">SUM(J291:J292)</f>
        <v>0</v>
      </c>
      <c r="K290" s="186">
        <f t="shared" si="105"/>
        <v>0</v>
      </c>
      <c r="L290" s="186">
        <f t="shared" si="105"/>
        <v>0</v>
      </c>
      <c r="M290" s="186">
        <f t="shared" si="105"/>
        <v>0</v>
      </c>
      <c r="N290" s="186">
        <f t="shared" si="105"/>
        <v>0</v>
      </c>
      <c r="O290" s="186">
        <f t="shared" si="105"/>
        <v>0</v>
      </c>
      <c r="P290" s="186">
        <f t="shared" si="105"/>
        <v>0</v>
      </c>
      <c r="Q290" s="184">
        <f t="shared" si="97"/>
        <v>0</v>
      </c>
    </row>
    <row r="291" spans="1:17" ht="28.5" customHeight="1">
      <c r="A291" s="177" t="s">
        <v>796</v>
      </c>
      <c r="B291" s="177" t="s">
        <v>798</v>
      </c>
      <c r="C291" s="186"/>
      <c r="D291" s="186"/>
      <c r="E291" s="186"/>
      <c r="F291" s="186"/>
      <c r="G291" s="186"/>
      <c r="H291" s="186"/>
      <c r="I291" s="186"/>
      <c r="J291" s="186"/>
      <c r="K291" s="186"/>
      <c r="L291" s="186"/>
      <c r="M291" s="186"/>
      <c r="N291" s="186"/>
      <c r="O291" s="186"/>
      <c r="P291" s="186"/>
      <c r="Q291" s="184">
        <f t="shared" si="97"/>
        <v>0</v>
      </c>
    </row>
    <row r="292" spans="1:17" ht="15.75" customHeight="1">
      <c r="A292" s="177" t="s">
        <v>797</v>
      </c>
      <c r="B292" s="177" t="s">
        <v>799</v>
      </c>
      <c r="C292" s="186"/>
      <c r="D292" s="186"/>
      <c r="E292" s="186"/>
      <c r="F292" s="186"/>
      <c r="G292" s="186"/>
      <c r="H292" s="186"/>
      <c r="I292" s="186"/>
      <c r="J292" s="186"/>
      <c r="K292" s="186"/>
      <c r="L292" s="186"/>
      <c r="M292" s="186"/>
      <c r="N292" s="186"/>
      <c r="O292" s="186"/>
      <c r="P292" s="186"/>
      <c r="Q292" s="184">
        <f t="shared" si="97"/>
        <v>0</v>
      </c>
    </row>
    <row r="293" spans="1:17" ht="15.75" customHeight="1">
      <c r="A293" s="176"/>
      <c r="B293" s="179"/>
      <c r="C293" s="186"/>
      <c r="D293" s="186"/>
      <c r="E293" s="186"/>
      <c r="F293" s="186"/>
      <c r="G293" s="186"/>
      <c r="H293" s="186"/>
      <c r="I293" s="186"/>
      <c r="J293" s="186"/>
      <c r="K293" s="186"/>
      <c r="L293" s="186"/>
      <c r="M293" s="186"/>
      <c r="N293" s="186"/>
      <c r="O293" s="186"/>
      <c r="P293" s="186"/>
      <c r="Q293" s="184">
        <f t="shared" si="97"/>
        <v>0</v>
      </c>
    </row>
    <row r="294" spans="1:17" ht="15.75" customHeight="1">
      <c r="A294" s="174" t="s">
        <v>271</v>
      </c>
      <c r="B294" s="174" t="s">
        <v>272</v>
      </c>
      <c r="C294" s="186">
        <f>SUM(C295:C296)</f>
        <v>0</v>
      </c>
      <c r="D294" s="186">
        <f>SUM(D295:D296)</f>
        <v>0</v>
      </c>
      <c r="E294" s="186">
        <f t="shared" ref="E294:P294" si="107">SUM(E295:E296)</f>
        <v>0</v>
      </c>
      <c r="F294" s="186">
        <f t="shared" si="107"/>
        <v>0</v>
      </c>
      <c r="G294" s="186">
        <f>SUM(G295:G296)</f>
        <v>0</v>
      </c>
      <c r="H294" s="186">
        <f t="shared" si="107"/>
        <v>0</v>
      </c>
      <c r="I294" s="186">
        <f t="shared" si="107"/>
        <v>0</v>
      </c>
      <c r="J294" s="186">
        <f t="shared" ref="J294" si="108">SUM(J295:J296)</f>
        <v>0</v>
      </c>
      <c r="K294" s="186">
        <f t="shared" si="107"/>
        <v>0</v>
      </c>
      <c r="L294" s="186">
        <f t="shared" si="107"/>
        <v>0</v>
      </c>
      <c r="M294" s="186">
        <f t="shared" si="107"/>
        <v>0</v>
      </c>
      <c r="N294" s="186">
        <f t="shared" si="107"/>
        <v>0</v>
      </c>
      <c r="O294" s="186">
        <f t="shared" si="107"/>
        <v>0</v>
      </c>
      <c r="P294" s="186">
        <f t="shared" si="107"/>
        <v>0</v>
      </c>
      <c r="Q294" s="184">
        <f t="shared" si="97"/>
        <v>0</v>
      </c>
    </row>
    <row r="295" spans="1:17" ht="15.75" customHeight="1">
      <c r="A295" s="177" t="s">
        <v>800</v>
      </c>
      <c r="B295" s="177" t="s">
        <v>802</v>
      </c>
      <c r="C295" s="186"/>
      <c r="D295" s="186"/>
      <c r="E295" s="186"/>
      <c r="F295" s="186"/>
      <c r="G295" s="186"/>
      <c r="H295" s="186"/>
      <c r="I295" s="186"/>
      <c r="J295" s="186"/>
      <c r="K295" s="186"/>
      <c r="L295" s="186"/>
      <c r="M295" s="186"/>
      <c r="N295" s="186"/>
      <c r="O295" s="186"/>
      <c r="P295" s="186"/>
      <c r="Q295" s="184">
        <f t="shared" si="97"/>
        <v>0</v>
      </c>
    </row>
    <row r="296" spans="1:17" ht="15.75" customHeight="1">
      <c r="A296" s="177" t="s">
        <v>801</v>
      </c>
      <c r="B296" s="177" t="s">
        <v>803</v>
      </c>
      <c r="C296" s="186"/>
      <c r="D296" s="186"/>
      <c r="E296" s="186"/>
      <c r="F296" s="186"/>
      <c r="G296" s="186"/>
      <c r="H296" s="186"/>
      <c r="I296" s="186"/>
      <c r="J296" s="186"/>
      <c r="K296" s="186"/>
      <c r="L296" s="186"/>
      <c r="M296" s="186"/>
      <c r="N296" s="186"/>
      <c r="O296" s="186"/>
      <c r="P296" s="186"/>
      <c r="Q296" s="184">
        <f t="shared" si="97"/>
        <v>0</v>
      </c>
    </row>
    <row r="297" spans="1:17" ht="15.75" customHeight="1">
      <c r="A297" s="176"/>
      <c r="B297" s="179"/>
      <c r="C297" s="186"/>
      <c r="D297" s="186"/>
      <c r="E297" s="186"/>
      <c r="F297" s="186"/>
      <c r="G297" s="186"/>
      <c r="H297" s="186"/>
      <c r="I297" s="186"/>
      <c r="J297" s="186"/>
      <c r="K297" s="186"/>
      <c r="L297" s="186"/>
      <c r="M297" s="186"/>
      <c r="N297" s="186"/>
      <c r="O297" s="186"/>
      <c r="P297" s="186"/>
      <c r="Q297" s="184">
        <f t="shared" si="97"/>
        <v>0</v>
      </c>
    </row>
    <row r="298" spans="1:17" ht="15.75" customHeight="1">
      <c r="A298" s="174">
        <v>7</v>
      </c>
      <c r="B298" s="174" t="s">
        <v>822</v>
      </c>
      <c r="C298" s="186">
        <f>+C299+C308+C311+C317+C320</f>
        <v>0</v>
      </c>
      <c r="D298" s="186">
        <f>+D299+D308+D311+D317+D320</f>
        <v>0</v>
      </c>
      <c r="E298" s="186">
        <f t="shared" ref="E298:P298" si="109">+E299+E308+E311+E317+E320</f>
        <v>0</v>
      </c>
      <c r="F298" s="186">
        <f t="shared" si="109"/>
        <v>0</v>
      </c>
      <c r="G298" s="186">
        <f>+G299+G308+G311+G317+G320</f>
        <v>0</v>
      </c>
      <c r="H298" s="186">
        <f t="shared" si="109"/>
        <v>0</v>
      </c>
      <c r="I298" s="186">
        <f t="shared" si="109"/>
        <v>0</v>
      </c>
      <c r="J298" s="186">
        <f t="shared" ref="J298" si="110">+J299+J308+J311+J317+J320</f>
        <v>0</v>
      </c>
      <c r="K298" s="186">
        <f t="shared" si="109"/>
        <v>0</v>
      </c>
      <c r="L298" s="186">
        <f t="shared" si="109"/>
        <v>0</v>
      </c>
      <c r="M298" s="186">
        <f t="shared" si="109"/>
        <v>0</v>
      </c>
      <c r="N298" s="186">
        <f t="shared" si="109"/>
        <v>0</v>
      </c>
      <c r="O298" s="186">
        <f t="shared" si="109"/>
        <v>0</v>
      </c>
      <c r="P298" s="186">
        <f t="shared" si="109"/>
        <v>0</v>
      </c>
      <c r="Q298" s="184">
        <f t="shared" si="97"/>
        <v>0</v>
      </c>
    </row>
    <row r="299" spans="1:17" ht="15.75" customHeight="1">
      <c r="A299" s="174" t="s">
        <v>273</v>
      </c>
      <c r="B299" s="174" t="s">
        <v>274</v>
      </c>
      <c r="C299" s="186">
        <f>SUM(C300:C306)</f>
        <v>0</v>
      </c>
      <c r="D299" s="186">
        <f>SUM(D300:D306)</f>
        <v>0</v>
      </c>
      <c r="E299" s="186">
        <f t="shared" ref="E299:P299" si="111">SUM(E300:E306)</f>
        <v>0</v>
      </c>
      <c r="F299" s="186">
        <f t="shared" si="111"/>
        <v>0</v>
      </c>
      <c r="G299" s="186">
        <f>SUM(G300:G306)</f>
        <v>0</v>
      </c>
      <c r="H299" s="186">
        <f t="shared" si="111"/>
        <v>0</v>
      </c>
      <c r="I299" s="186">
        <f t="shared" si="111"/>
        <v>0</v>
      </c>
      <c r="J299" s="186">
        <f t="shared" ref="J299" si="112">SUM(J300:J306)</f>
        <v>0</v>
      </c>
      <c r="K299" s="186">
        <f t="shared" si="111"/>
        <v>0</v>
      </c>
      <c r="L299" s="186">
        <f t="shared" si="111"/>
        <v>0</v>
      </c>
      <c r="M299" s="186">
        <f t="shared" si="111"/>
        <v>0</v>
      </c>
      <c r="N299" s="186">
        <f t="shared" si="111"/>
        <v>0</v>
      </c>
      <c r="O299" s="186">
        <f t="shared" si="111"/>
        <v>0</v>
      </c>
      <c r="P299" s="186">
        <f t="shared" si="111"/>
        <v>0</v>
      </c>
      <c r="Q299" s="184">
        <f t="shared" si="97"/>
        <v>0</v>
      </c>
    </row>
    <row r="300" spans="1:17" ht="15.75" customHeight="1">
      <c r="A300" s="177" t="s">
        <v>823</v>
      </c>
      <c r="B300" s="177" t="s">
        <v>829</v>
      </c>
      <c r="C300" s="186"/>
      <c r="D300" s="186"/>
      <c r="E300" s="186"/>
      <c r="F300" s="186"/>
      <c r="G300" s="186"/>
      <c r="H300" s="186"/>
      <c r="I300" s="186"/>
      <c r="J300" s="186"/>
      <c r="K300" s="186"/>
      <c r="L300" s="186"/>
      <c r="M300" s="186"/>
      <c r="N300" s="186"/>
      <c r="O300" s="186"/>
      <c r="P300" s="186"/>
      <c r="Q300" s="184">
        <f t="shared" si="97"/>
        <v>0</v>
      </c>
    </row>
    <row r="301" spans="1:17" ht="15.75" customHeight="1">
      <c r="A301" s="177" t="s">
        <v>824</v>
      </c>
      <c r="B301" s="177" t="s">
        <v>830</v>
      </c>
      <c r="C301" s="186"/>
      <c r="D301" s="186"/>
      <c r="E301" s="186"/>
      <c r="F301" s="186"/>
      <c r="G301" s="186"/>
      <c r="H301" s="186"/>
      <c r="I301" s="186"/>
      <c r="J301" s="186"/>
      <c r="K301" s="186"/>
      <c r="L301" s="186"/>
      <c r="M301" s="186"/>
      <c r="N301" s="186"/>
      <c r="O301" s="186"/>
      <c r="P301" s="186"/>
      <c r="Q301" s="184">
        <f t="shared" si="97"/>
        <v>0</v>
      </c>
    </row>
    <row r="302" spans="1:17" ht="15.75" customHeight="1">
      <c r="A302" s="177" t="s">
        <v>825</v>
      </c>
      <c r="B302" s="177" t="s">
        <v>831</v>
      </c>
      <c r="C302" s="186"/>
      <c r="D302" s="186"/>
      <c r="E302" s="186"/>
      <c r="F302" s="186"/>
      <c r="G302" s="186"/>
      <c r="H302" s="186"/>
      <c r="I302" s="186"/>
      <c r="J302" s="186"/>
      <c r="K302" s="186"/>
      <c r="L302" s="186"/>
      <c r="M302" s="186"/>
      <c r="N302" s="186"/>
      <c r="O302" s="186"/>
      <c r="P302" s="186"/>
      <c r="Q302" s="184">
        <f t="shared" si="97"/>
        <v>0</v>
      </c>
    </row>
    <row r="303" spans="1:17" ht="15.75" customHeight="1">
      <c r="A303" s="177" t="s">
        <v>826</v>
      </c>
      <c r="B303" s="177" t="s">
        <v>832</v>
      </c>
      <c r="C303" s="186"/>
      <c r="D303" s="186"/>
      <c r="E303" s="186"/>
      <c r="F303" s="186"/>
      <c r="G303" s="186"/>
      <c r="H303" s="186"/>
      <c r="I303" s="186"/>
      <c r="J303" s="186"/>
      <c r="K303" s="186"/>
      <c r="L303" s="186"/>
      <c r="M303" s="186"/>
      <c r="N303" s="186"/>
      <c r="O303" s="186"/>
      <c r="P303" s="186"/>
      <c r="Q303" s="184">
        <f t="shared" si="97"/>
        <v>0</v>
      </c>
    </row>
    <row r="304" spans="1:17" ht="15.75" customHeight="1">
      <c r="A304" s="177"/>
      <c r="B304" s="177" t="s">
        <v>833</v>
      </c>
      <c r="C304" s="186"/>
      <c r="D304" s="186"/>
      <c r="E304" s="186"/>
      <c r="F304" s="186"/>
      <c r="G304" s="186"/>
      <c r="H304" s="186"/>
      <c r="I304" s="186"/>
      <c r="J304" s="186"/>
      <c r="K304" s="186"/>
      <c r="L304" s="186"/>
      <c r="M304" s="186"/>
      <c r="N304" s="186"/>
      <c r="O304" s="186"/>
      <c r="P304" s="186"/>
      <c r="Q304" s="184">
        <f t="shared" si="97"/>
        <v>0</v>
      </c>
    </row>
    <row r="305" spans="1:17" ht="15.75" customHeight="1">
      <c r="A305" s="177" t="s">
        <v>827</v>
      </c>
      <c r="B305" s="177" t="s">
        <v>834</v>
      </c>
      <c r="C305" s="186"/>
      <c r="D305" s="186"/>
      <c r="E305" s="186"/>
      <c r="F305" s="186"/>
      <c r="G305" s="186"/>
      <c r="H305" s="186"/>
      <c r="I305" s="186"/>
      <c r="J305" s="186"/>
      <c r="K305" s="186"/>
      <c r="L305" s="186"/>
      <c r="M305" s="186"/>
      <c r="N305" s="186"/>
      <c r="O305" s="186"/>
      <c r="P305" s="186"/>
      <c r="Q305" s="184">
        <f t="shared" si="97"/>
        <v>0</v>
      </c>
    </row>
    <row r="306" spans="1:17" ht="15.75" customHeight="1">
      <c r="A306" s="177" t="s">
        <v>828</v>
      </c>
      <c r="B306" s="177" t="s">
        <v>835</v>
      </c>
      <c r="C306" s="186"/>
      <c r="D306" s="186"/>
      <c r="E306" s="186"/>
      <c r="F306" s="186"/>
      <c r="G306" s="186"/>
      <c r="H306" s="186"/>
      <c r="I306" s="186"/>
      <c r="J306" s="186"/>
      <c r="K306" s="186"/>
      <c r="L306" s="186"/>
      <c r="M306" s="186"/>
      <c r="N306" s="186"/>
      <c r="O306" s="186"/>
      <c r="P306" s="186"/>
      <c r="Q306" s="184">
        <f t="shared" si="97"/>
        <v>0</v>
      </c>
    </row>
    <row r="307" spans="1:17" ht="15.75" customHeight="1">
      <c r="A307" s="176"/>
      <c r="B307" s="179"/>
      <c r="C307" s="186"/>
      <c r="D307" s="186"/>
      <c r="E307" s="186"/>
      <c r="F307" s="186"/>
      <c r="G307" s="186"/>
      <c r="H307" s="186"/>
      <c r="I307" s="186"/>
      <c r="J307" s="186"/>
      <c r="K307" s="186"/>
      <c r="L307" s="186"/>
      <c r="M307" s="186"/>
      <c r="N307" s="186"/>
      <c r="O307" s="186"/>
      <c r="P307" s="186"/>
      <c r="Q307" s="184">
        <f t="shared" si="97"/>
        <v>0</v>
      </c>
    </row>
    <row r="308" spans="1:17" ht="15.75" customHeight="1">
      <c r="A308" s="174" t="s">
        <v>836</v>
      </c>
      <c r="B308" s="174" t="s">
        <v>837</v>
      </c>
      <c r="C308" s="186">
        <f>SUM(C309)</f>
        <v>0</v>
      </c>
      <c r="D308" s="186">
        <f>SUM(D309)</f>
        <v>0</v>
      </c>
      <c r="E308" s="186">
        <f t="shared" ref="E308:P308" si="113">SUM(E309)</f>
        <v>0</v>
      </c>
      <c r="F308" s="186">
        <f t="shared" si="113"/>
        <v>0</v>
      </c>
      <c r="G308" s="186">
        <f>SUM(G309)</f>
        <v>0</v>
      </c>
      <c r="H308" s="186">
        <f t="shared" si="113"/>
        <v>0</v>
      </c>
      <c r="I308" s="186">
        <f t="shared" si="113"/>
        <v>0</v>
      </c>
      <c r="J308" s="186">
        <f t="shared" si="113"/>
        <v>0</v>
      </c>
      <c r="K308" s="186">
        <f t="shared" si="113"/>
        <v>0</v>
      </c>
      <c r="L308" s="186">
        <f t="shared" si="113"/>
        <v>0</v>
      </c>
      <c r="M308" s="186">
        <f t="shared" si="113"/>
        <v>0</v>
      </c>
      <c r="N308" s="186">
        <f t="shared" si="113"/>
        <v>0</v>
      </c>
      <c r="O308" s="186">
        <f t="shared" si="113"/>
        <v>0</v>
      </c>
      <c r="P308" s="186">
        <f t="shared" si="113"/>
        <v>0</v>
      </c>
      <c r="Q308" s="184">
        <f t="shared" si="97"/>
        <v>0</v>
      </c>
    </row>
    <row r="309" spans="1:17" ht="15.75" customHeight="1">
      <c r="A309" s="177" t="s">
        <v>839</v>
      </c>
      <c r="B309" s="177" t="s">
        <v>838</v>
      </c>
      <c r="C309" s="186"/>
      <c r="D309" s="186"/>
      <c r="E309" s="186"/>
      <c r="F309" s="186"/>
      <c r="G309" s="186"/>
      <c r="H309" s="186"/>
      <c r="I309" s="186"/>
      <c r="J309" s="186"/>
      <c r="K309" s="186"/>
      <c r="L309" s="186"/>
      <c r="M309" s="186"/>
      <c r="N309" s="186"/>
      <c r="O309" s="186"/>
      <c r="P309" s="186"/>
      <c r="Q309" s="184">
        <f t="shared" si="97"/>
        <v>0</v>
      </c>
    </row>
    <row r="310" spans="1:17" ht="15.75" customHeight="1">
      <c r="A310" s="176"/>
      <c r="B310" s="179"/>
      <c r="C310" s="186"/>
      <c r="D310" s="186"/>
      <c r="E310" s="186"/>
      <c r="F310" s="186"/>
      <c r="G310" s="186"/>
      <c r="H310" s="186"/>
      <c r="I310" s="186"/>
      <c r="J310" s="186"/>
      <c r="K310" s="186"/>
      <c r="L310" s="186"/>
      <c r="M310" s="186"/>
      <c r="N310" s="186"/>
      <c r="O310" s="186"/>
      <c r="P310" s="186"/>
      <c r="Q310" s="184">
        <f t="shared" si="97"/>
        <v>0</v>
      </c>
    </row>
    <row r="311" spans="1:17" ht="15.75" customHeight="1">
      <c r="A311" s="174" t="s">
        <v>170</v>
      </c>
      <c r="B311" s="174" t="s">
        <v>840</v>
      </c>
      <c r="C311" s="186">
        <f>SUM(C312:C315)</f>
        <v>0</v>
      </c>
      <c r="D311" s="186">
        <f>SUM(D312:D315)</f>
        <v>0</v>
      </c>
      <c r="E311" s="186">
        <f t="shared" ref="E311:P311" si="114">SUM(E312:E315)</f>
        <v>0</v>
      </c>
      <c r="F311" s="186">
        <f t="shared" si="114"/>
        <v>0</v>
      </c>
      <c r="G311" s="186">
        <f>SUM(G312:G315)</f>
        <v>0</v>
      </c>
      <c r="H311" s="186">
        <f t="shared" si="114"/>
        <v>0</v>
      </c>
      <c r="I311" s="186">
        <f t="shared" si="114"/>
        <v>0</v>
      </c>
      <c r="J311" s="186">
        <f t="shared" ref="J311" si="115">SUM(J312:J315)</f>
        <v>0</v>
      </c>
      <c r="K311" s="186">
        <f t="shared" si="114"/>
        <v>0</v>
      </c>
      <c r="L311" s="186">
        <f t="shared" si="114"/>
        <v>0</v>
      </c>
      <c r="M311" s="186">
        <f t="shared" si="114"/>
        <v>0</v>
      </c>
      <c r="N311" s="186">
        <f t="shared" si="114"/>
        <v>0</v>
      </c>
      <c r="O311" s="186">
        <f t="shared" si="114"/>
        <v>0</v>
      </c>
      <c r="P311" s="186">
        <f t="shared" si="114"/>
        <v>0</v>
      </c>
      <c r="Q311" s="184">
        <f t="shared" si="97"/>
        <v>0</v>
      </c>
    </row>
    <row r="312" spans="1:17" ht="15.75" customHeight="1">
      <c r="A312" s="177" t="s">
        <v>841</v>
      </c>
      <c r="B312" s="177" t="s">
        <v>845</v>
      </c>
      <c r="C312" s="186"/>
      <c r="D312" s="186"/>
      <c r="E312" s="186"/>
      <c r="F312" s="186"/>
      <c r="G312" s="186"/>
      <c r="H312" s="186"/>
      <c r="I312" s="186"/>
      <c r="J312" s="186"/>
      <c r="K312" s="186"/>
      <c r="L312" s="186"/>
      <c r="M312" s="186"/>
      <c r="N312" s="186"/>
      <c r="O312" s="186"/>
      <c r="P312" s="186"/>
      <c r="Q312" s="184">
        <f t="shared" si="97"/>
        <v>0</v>
      </c>
    </row>
    <row r="313" spans="1:17" ht="15.75" customHeight="1">
      <c r="A313" s="177" t="s">
        <v>842</v>
      </c>
      <c r="B313" s="177" t="s">
        <v>846</v>
      </c>
      <c r="C313" s="186"/>
      <c r="D313" s="186"/>
      <c r="E313" s="186"/>
      <c r="F313" s="186"/>
      <c r="G313" s="186"/>
      <c r="H313" s="186"/>
      <c r="I313" s="186"/>
      <c r="J313" s="186"/>
      <c r="K313" s="186"/>
      <c r="L313" s="186"/>
      <c r="M313" s="186"/>
      <c r="N313" s="186"/>
      <c r="O313" s="186"/>
      <c r="P313" s="186"/>
      <c r="Q313" s="184">
        <f t="shared" si="97"/>
        <v>0</v>
      </c>
    </row>
    <row r="314" spans="1:17" ht="15.75" customHeight="1">
      <c r="A314" s="177" t="s">
        <v>843</v>
      </c>
      <c r="B314" s="177" t="s">
        <v>847</v>
      </c>
      <c r="C314" s="186"/>
      <c r="D314" s="186"/>
      <c r="E314" s="186"/>
      <c r="F314" s="186"/>
      <c r="G314" s="186"/>
      <c r="H314" s="186"/>
      <c r="I314" s="186"/>
      <c r="J314" s="186"/>
      <c r="K314" s="186"/>
      <c r="L314" s="186"/>
      <c r="M314" s="186"/>
      <c r="N314" s="186"/>
      <c r="O314" s="186"/>
      <c r="P314" s="186"/>
      <c r="Q314" s="184">
        <f t="shared" si="97"/>
        <v>0</v>
      </c>
    </row>
    <row r="315" spans="1:17" ht="15.75" customHeight="1">
      <c r="A315" s="177" t="s">
        <v>844</v>
      </c>
      <c r="B315" s="177" t="s">
        <v>848</v>
      </c>
      <c r="C315" s="186"/>
      <c r="D315" s="186"/>
      <c r="E315" s="186"/>
      <c r="F315" s="186"/>
      <c r="G315" s="186"/>
      <c r="H315" s="186"/>
      <c r="I315" s="186"/>
      <c r="J315" s="186"/>
      <c r="K315" s="186"/>
      <c r="L315" s="186"/>
      <c r="M315" s="186"/>
      <c r="N315" s="186"/>
      <c r="O315" s="186"/>
      <c r="P315" s="186"/>
      <c r="Q315" s="184">
        <f t="shared" si="97"/>
        <v>0</v>
      </c>
    </row>
    <row r="316" spans="1:17" ht="15.75" customHeight="1">
      <c r="A316" s="176"/>
      <c r="B316" s="179"/>
      <c r="C316" s="186"/>
      <c r="D316" s="186"/>
      <c r="E316" s="186"/>
      <c r="F316" s="186"/>
      <c r="G316" s="186"/>
      <c r="H316" s="186"/>
      <c r="I316" s="186"/>
      <c r="J316" s="186"/>
      <c r="K316" s="186"/>
      <c r="L316" s="186"/>
      <c r="M316" s="186"/>
      <c r="N316" s="186"/>
      <c r="O316" s="186"/>
      <c r="P316" s="186"/>
      <c r="Q316" s="184">
        <f t="shared" si="97"/>
        <v>0</v>
      </c>
    </row>
    <row r="317" spans="1:17" ht="15.75" customHeight="1">
      <c r="A317" s="174" t="s">
        <v>849</v>
      </c>
      <c r="B317" s="174" t="s">
        <v>850</v>
      </c>
      <c r="C317" s="186">
        <f>+C318</f>
        <v>0</v>
      </c>
      <c r="D317" s="186">
        <f>+D318</f>
        <v>0</v>
      </c>
      <c r="E317" s="186">
        <f t="shared" ref="E317:P317" si="116">+E318</f>
        <v>0</v>
      </c>
      <c r="F317" s="186">
        <f t="shared" si="116"/>
        <v>0</v>
      </c>
      <c r="G317" s="186">
        <f>+G318</f>
        <v>0</v>
      </c>
      <c r="H317" s="186">
        <f t="shared" si="116"/>
        <v>0</v>
      </c>
      <c r="I317" s="186">
        <f t="shared" si="116"/>
        <v>0</v>
      </c>
      <c r="J317" s="186">
        <f t="shared" si="116"/>
        <v>0</v>
      </c>
      <c r="K317" s="186">
        <f t="shared" si="116"/>
        <v>0</v>
      </c>
      <c r="L317" s="186">
        <f t="shared" si="116"/>
        <v>0</v>
      </c>
      <c r="M317" s="186">
        <f t="shared" si="116"/>
        <v>0</v>
      </c>
      <c r="N317" s="186">
        <f t="shared" si="116"/>
        <v>0</v>
      </c>
      <c r="O317" s="186">
        <f t="shared" si="116"/>
        <v>0</v>
      </c>
      <c r="P317" s="186">
        <f t="shared" si="116"/>
        <v>0</v>
      </c>
      <c r="Q317" s="184">
        <f t="shared" si="97"/>
        <v>0</v>
      </c>
    </row>
    <row r="318" spans="1:17" ht="15.75" customHeight="1">
      <c r="A318" s="177" t="s">
        <v>852</v>
      </c>
      <c r="B318" s="177" t="s">
        <v>851</v>
      </c>
      <c r="C318" s="186"/>
      <c r="D318" s="186"/>
      <c r="E318" s="186"/>
      <c r="F318" s="186"/>
      <c r="G318" s="186"/>
      <c r="H318" s="186"/>
      <c r="I318" s="186"/>
      <c r="J318" s="186"/>
      <c r="K318" s="186"/>
      <c r="L318" s="186"/>
      <c r="M318" s="186"/>
      <c r="N318" s="186"/>
      <c r="O318" s="186"/>
      <c r="P318" s="186"/>
      <c r="Q318" s="184">
        <f t="shared" si="97"/>
        <v>0</v>
      </c>
    </row>
    <row r="319" spans="1:17" ht="15.75" customHeight="1">
      <c r="A319" s="176"/>
      <c r="B319" s="179"/>
      <c r="C319" s="186"/>
      <c r="D319" s="186"/>
      <c r="E319" s="186"/>
      <c r="F319" s="186"/>
      <c r="G319" s="186"/>
      <c r="H319" s="186"/>
      <c r="I319" s="186"/>
      <c r="J319" s="186"/>
      <c r="K319" s="186"/>
      <c r="L319" s="186"/>
      <c r="M319" s="186"/>
      <c r="N319" s="186"/>
      <c r="O319" s="186"/>
      <c r="P319" s="186"/>
      <c r="Q319" s="184">
        <f t="shared" si="97"/>
        <v>0</v>
      </c>
    </row>
    <row r="320" spans="1:17" ht="15.75" customHeight="1">
      <c r="A320" s="174" t="s">
        <v>275</v>
      </c>
      <c r="B320" s="174" t="s">
        <v>276</v>
      </c>
      <c r="C320" s="186">
        <f>SUM(C321:C322)</f>
        <v>0</v>
      </c>
      <c r="D320" s="186">
        <f>SUM(D321:D322)</f>
        <v>0</v>
      </c>
      <c r="E320" s="186">
        <f t="shared" ref="E320:P320" si="117">SUM(E321:E322)</f>
        <v>0</v>
      </c>
      <c r="F320" s="186">
        <f t="shared" si="117"/>
        <v>0</v>
      </c>
      <c r="G320" s="186">
        <f>SUM(G321:G322)</f>
        <v>0</v>
      </c>
      <c r="H320" s="186">
        <f t="shared" si="117"/>
        <v>0</v>
      </c>
      <c r="I320" s="186">
        <f t="shared" si="117"/>
        <v>0</v>
      </c>
      <c r="J320" s="186">
        <f t="shared" ref="J320" si="118">SUM(J321:J322)</f>
        <v>0</v>
      </c>
      <c r="K320" s="186">
        <f t="shared" si="117"/>
        <v>0</v>
      </c>
      <c r="L320" s="186">
        <f t="shared" si="117"/>
        <v>0</v>
      </c>
      <c r="M320" s="186">
        <f t="shared" si="117"/>
        <v>0</v>
      </c>
      <c r="N320" s="186">
        <f t="shared" si="117"/>
        <v>0</v>
      </c>
      <c r="O320" s="186">
        <f t="shared" si="117"/>
        <v>0</v>
      </c>
      <c r="P320" s="186">
        <f t="shared" si="117"/>
        <v>0</v>
      </c>
      <c r="Q320" s="184">
        <f t="shared" si="97"/>
        <v>0</v>
      </c>
    </row>
    <row r="321" spans="1:17" ht="15.75" customHeight="1">
      <c r="A321" s="177" t="s">
        <v>853</v>
      </c>
      <c r="B321" s="177" t="s">
        <v>855</v>
      </c>
      <c r="C321" s="186"/>
      <c r="D321" s="186"/>
      <c r="E321" s="186"/>
      <c r="F321" s="186"/>
      <c r="G321" s="186"/>
      <c r="H321" s="186"/>
      <c r="I321" s="186"/>
      <c r="J321" s="186"/>
      <c r="K321" s="186"/>
      <c r="L321" s="186"/>
      <c r="M321" s="186"/>
      <c r="N321" s="186"/>
      <c r="O321" s="186"/>
      <c r="P321" s="186"/>
      <c r="Q321" s="184">
        <f t="shared" si="97"/>
        <v>0</v>
      </c>
    </row>
    <row r="322" spans="1:17" ht="15.75" customHeight="1">
      <c r="A322" s="177" t="s">
        <v>854</v>
      </c>
      <c r="B322" s="177" t="s">
        <v>856</v>
      </c>
      <c r="C322" s="186"/>
      <c r="D322" s="186"/>
      <c r="E322" s="186"/>
      <c r="F322" s="186"/>
      <c r="G322" s="186"/>
      <c r="H322" s="186"/>
      <c r="I322" s="186"/>
      <c r="J322" s="186"/>
      <c r="K322" s="186"/>
      <c r="L322" s="186"/>
      <c r="M322" s="186"/>
      <c r="N322" s="186"/>
      <c r="O322" s="186"/>
      <c r="P322" s="186"/>
      <c r="Q322" s="184">
        <f t="shared" si="97"/>
        <v>0</v>
      </c>
    </row>
    <row r="323" spans="1:17" ht="15.75" customHeight="1">
      <c r="A323" s="177"/>
      <c r="B323" s="177"/>
      <c r="C323" s="186"/>
      <c r="D323" s="186"/>
      <c r="E323" s="186"/>
      <c r="F323" s="186"/>
      <c r="G323" s="186"/>
      <c r="H323" s="186"/>
      <c r="I323" s="186"/>
      <c r="J323" s="186"/>
      <c r="K323" s="186"/>
      <c r="L323" s="186"/>
      <c r="M323" s="186"/>
      <c r="N323" s="186"/>
      <c r="O323" s="186"/>
      <c r="P323" s="186"/>
      <c r="Q323" s="184">
        <f t="shared" si="97"/>
        <v>0</v>
      </c>
    </row>
    <row r="324" spans="1:17" ht="15.75" customHeight="1">
      <c r="A324" s="174">
        <v>8</v>
      </c>
      <c r="B324" s="174" t="s">
        <v>857</v>
      </c>
      <c r="C324" s="186">
        <f>+C325+C331</f>
        <v>0</v>
      </c>
      <c r="D324" s="186">
        <f>+D325+D331</f>
        <v>0</v>
      </c>
      <c r="E324" s="186">
        <f t="shared" ref="E324:P324" si="119">+E325+E331</f>
        <v>0</v>
      </c>
      <c r="F324" s="186">
        <f t="shared" si="119"/>
        <v>0</v>
      </c>
      <c r="G324" s="186">
        <f>+G325+G331</f>
        <v>0</v>
      </c>
      <c r="H324" s="186">
        <f t="shared" si="119"/>
        <v>0</v>
      </c>
      <c r="I324" s="186">
        <f t="shared" si="119"/>
        <v>0</v>
      </c>
      <c r="J324" s="186">
        <f t="shared" ref="J324" si="120">+J325+J331</f>
        <v>0</v>
      </c>
      <c r="K324" s="186">
        <f t="shared" si="119"/>
        <v>0</v>
      </c>
      <c r="L324" s="186">
        <f t="shared" si="119"/>
        <v>0</v>
      </c>
      <c r="M324" s="186">
        <f t="shared" si="119"/>
        <v>0</v>
      </c>
      <c r="N324" s="186">
        <f t="shared" si="119"/>
        <v>0</v>
      </c>
      <c r="O324" s="186">
        <f t="shared" si="119"/>
        <v>0</v>
      </c>
      <c r="P324" s="186">
        <f t="shared" si="119"/>
        <v>0</v>
      </c>
      <c r="Q324" s="184">
        <f t="shared" si="97"/>
        <v>0</v>
      </c>
    </row>
    <row r="325" spans="1:17" ht="15.75" customHeight="1">
      <c r="A325" s="174" t="s">
        <v>277</v>
      </c>
      <c r="B325" s="174" t="s">
        <v>278</v>
      </c>
      <c r="C325" s="186">
        <f>SUM(C326:C329)</f>
        <v>0</v>
      </c>
      <c r="D325" s="186">
        <f>SUM(D326:D329)</f>
        <v>0</v>
      </c>
      <c r="E325" s="186">
        <f t="shared" ref="E325:P325" si="121">SUM(E326:E329)</f>
        <v>0</v>
      </c>
      <c r="F325" s="186">
        <f t="shared" si="121"/>
        <v>0</v>
      </c>
      <c r="G325" s="186">
        <f>SUM(G326:G329)</f>
        <v>0</v>
      </c>
      <c r="H325" s="186">
        <f t="shared" si="121"/>
        <v>0</v>
      </c>
      <c r="I325" s="186">
        <f t="shared" si="121"/>
        <v>0</v>
      </c>
      <c r="J325" s="186">
        <f t="shared" ref="J325" si="122">SUM(J326:J329)</f>
        <v>0</v>
      </c>
      <c r="K325" s="186">
        <f t="shared" si="121"/>
        <v>0</v>
      </c>
      <c r="L325" s="186">
        <f t="shared" si="121"/>
        <v>0</v>
      </c>
      <c r="M325" s="186">
        <f t="shared" si="121"/>
        <v>0</v>
      </c>
      <c r="N325" s="186">
        <f t="shared" si="121"/>
        <v>0</v>
      </c>
      <c r="O325" s="186">
        <f t="shared" si="121"/>
        <v>0</v>
      </c>
      <c r="P325" s="186">
        <f t="shared" si="121"/>
        <v>0</v>
      </c>
      <c r="Q325" s="184">
        <f t="shared" si="97"/>
        <v>0</v>
      </c>
    </row>
    <row r="326" spans="1:17" ht="15.75" customHeight="1">
      <c r="A326" s="177" t="s">
        <v>858</v>
      </c>
      <c r="B326" s="177" t="s">
        <v>862</v>
      </c>
      <c r="C326" s="186"/>
      <c r="D326" s="186"/>
      <c r="E326" s="186"/>
      <c r="F326" s="186"/>
      <c r="G326" s="186"/>
      <c r="H326" s="186"/>
      <c r="I326" s="186"/>
      <c r="J326" s="186"/>
      <c r="K326" s="186"/>
      <c r="L326" s="186"/>
      <c r="M326" s="186"/>
      <c r="N326" s="186"/>
      <c r="O326" s="186"/>
      <c r="P326" s="186"/>
      <c r="Q326" s="184">
        <f t="shared" si="97"/>
        <v>0</v>
      </c>
    </row>
    <row r="327" spans="1:17" ht="15.75" customHeight="1">
      <c r="A327" s="177" t="s">
        <v>859</v>
      </c>
      <c r="B327" s="177" t="s">
        <v>863</v>
      </c>
      <c r="C327" s="186"/>
      <c r="D327" s="186"/>
      <c r="E327" s="186"/>
      <c r="F327" s="186"/>
      <c r="G327" s="186"/>
      <c r="H327" s="186"/>
      <c r="I327" s="186"/>
      <c r="J327" s="186"/>
      <c r="K327" s="186"/>
      <c r="L327" s="186"/>
      <c r="M327" s="186"/>
      <c r="N327" s="186"/>
      <c r="O327" s="186"/>
      <c r="P327" s="186"/>
      <c r="Q327" s="184">
        <f t="shared" si="97"/>
        <v>0</v>
      </c>
    </row>
    <row r="328" spans="1:17" ht="15.75" customHeight="1">
      <c r="A328" s="177" t="s">
        <v>860</v>
      </c>
      <c r="B328" s="177" t="s">
        <v>864</v>
      </c>
      <c r="C328" s="186"/>
      <c r="D328" s="186"/>
      <c r="E328" s="186"/>
      <c r="F328" s="186"/>
      <c r="G328" s="186"/>
      <c r="H328" s="186"/>
      <c r="I328" s="186"/>
      <c r="J328" s="186"/>
      <c r="K328" s="186"/>
      <c r="L328" s="186"/>
      <c r="M328" s="186"/>
      <c r="N328" s="186"/>
      <c r="O328" s="186"/>
      <c r="P328" s="186"/>
      <c r="Q328" s="184">
        <f t="shared" si="97"/>
        <v>0</v>
      </c>
    </row>
    <row r="329" spans="1:17" ht="15.75" customHeight="1">
      <c r="A329" s="177" t="s">
        <v>861</v>
      </c>
      <c r="B329" s="177" t="s">
        <v>865</v>
      </c>
      <c r="C329" s="186"/>
      <c r="D329" s="186"/>
      <c r="E329" s="186"/>
      <c r="F329" s="186"/>
      <c r="G329" s="186"/>
      <c r="H329" s="186"/>
      <c r="I329" s="186"/>
      <c r="J329" s="186"/>
      <c r="K329" s="186"/>
      <c r="L329" s="186"/>
      <c r="M329" s="186"/>
      <c r="N329" s="186"/>
      <c r="O329" s="186"/>
      <c r="P329" s="186"/>
      <c r="Q329" s="184">
        <f t="shared" si="97"/>
        <v>0</v>
      </c>
    </row>
    <row r="330" spans="1:17" ht="15.75" customHeight="1">
      <c r="A330" s="176"/>
      <c r="B330" s="179"/>
      <c r="C330" s="186"/>
      <c r="D330" s="186"/>
      <c r="E330" s="186"/>
      <c r="F330" s="186"/>
      <c r="G330" s="186"/>
      <c r="H330" s="186"/>
      <c r="I330" s="186"/>
      <c r="J330" s="186"/>
      <c r="K330" s="186"/>
      <c r="L330" s="186"/>
      <c r="M330" s="186"/>
      <c r="N330" s="186"/>
      <c r="O330" s="186"/>
      <c r="P330" s="186"/>
      <c r="Q330" s="184">
        <f t="shared" ref="Q330:Q347" si="123">SUM(C330:P330)</f>
        <v>0</v>
      </c>
    </row>
    <row r="331" spans="1:17" ht="15.75" customHeight="1">
      <c r="A331" s="174" t="s">
        <v>279</v>
      </c>
      <c r="B331" s="174" t="s">
        <v>280</v>
      </c>
      <c r="C331" s="186">
        <f>SUM(C332:C339)</f>
        <v>0</v>
      </c>
      <c r="D331" s="186">
        <f>SUM(D332:D339)</f>
        <v>0</v>
      </c>
      <c r="E331" s="186">
        <f t="shared" ref="E331:P331" si="124">SUM(E332:E339)</f>
        <v>0</v>
      </c>
      <c r="F331" s="186">
        <f t="shared" si="124"/>
        <v>0</v>
      </c>
      <c r="G331" s="186">
        <f>SUM(G332:G339)</f>
        <v>0</v>
      </c>
      <c r="H331" s="186">
        <f t="shared" si="124"/>
        <v>0</v>
      </c>
      <c r="I331" s="186">
        <f t="shared" si="124"/>
        <v>0</v>
      </c>
      <c r="J331" s="186">
        <f t="shared" ref="J331" si="125">SUM(J332:J339)</f>
        <v>0</v>
      </c>
      <c r="K331" s="186">
        <f t="shared" si="124"/>
        <v>0</v>
      </c>
      <c r="L331" s="186">
        <f t="shared" si="124"/>
        <v>0</v>
      </c>
      <c r="M331" s="186">
        <f t="shared" si="124"/>
        <v>0</v>
      </c>
      <c r="N331" s="186">
        <f t="shared" si="124"/>
        <v>0</v>
      </c>
      <c r="O331" s="186">
        <f t="shared" si="124"/>
        <v>0</v>
      </c>
      <c r="P331" s="186">
        <f t="shared" si="124"/>
        <v>0</v>
      </c>
      <c r="Q331" s="184">
        <f t="shared" si="123"/>
        <v>0</v>
      </c>
    </row>
    <row r="332" spans="1:17" ht="15.75" customHeight="1">
      <c r="A332" s="177" t="s">
        <v>866</v>
      </c>
      <c r="B332" s="177" t="s">
        <v>874</v>
      </c>
      <c r="C332" s="186"/>
      <c r="D332" s="186"/>
      <c r="E332" s="186"/>
      <c r="F332" s="186"/>
      <c r="G332" s="186"/>
      <c r="H332" s="186"/>
      <c r="I332" s="186"/>
      <c r="J332" s="186"/>
      <c r="K332" s="186"/>
      <c r="L332" s="186"/>
      <c r="M332" s="186"/>
      <c r="N332" s="186"/>
      <c r="O332" s="186"/>
      <c r="P332" s="186"/>
      <c r="Q332" s="184">
        <f t="shared" si="123"/>
        <v>0</v>
      </c>
    </row>
    <row r="333" spans="1:17" ht="15.75" customHeight="1">
      <c r="A333" s="177" t="s">
        <v>867</v>
      </c>
      <c r="B333" s="177" t="s">
        <v>875</v>
      </c>
      <c r="C333" s="186"/>
      <c r="D333" s="186"/>
      <c r="E333" s="186"/>
      <c r="F333" s="186"/>
      <c r="G333" s="186"/>
      <c r="H333" s="186"/>
      <c r="I333" s="186"/>
      <c r="J333" s="186"/>
      <c r="K333" s="186"/>
      <c r="L333" s="186"/>
      <c r="M333" s="186"/>
      <c r="N333" s="186"/>
      <c r="O333" s="186"/>
      <c r="P333" s="186"/>
      <c r="Q333" s="184">
        <f t="shared" si="123"/>
        <v>0</v>
      </c>
    </row>
    <row r="334" spans="1:17" ht="15.75" customHeight="1">
      <c r="A334" s="177" t="s">
        <v>868</v>
      </c>
      <c r="B334" s="177" t="s">
        <v>876</v>
      </c>
      <c r="C334" s="186"/>
      <c r="D334" s="186"/>
      <c r="E334" s="186"/>
      <c r="F334" s="186"/>
      <c r="G334" s="186"/>
      <c r="H334" s="186"/>
      <c r="I334" s="186"/>
      <c r="J334" s="186"/>
      <c r="K334" s="186"/>
      <c r="L334" s="186"/>
      <c r="M334" s="186"/>
      <c r="N334" s="186"/>
      <c r="O334" s="186"/>
      <c r="P334" s="186"/>
      <c r="Q334" s="184">
        <f t="shared" si="123"/>
        <v>0</v>
      </c>
    </row>
    <row r="335" spans="1:17" ht="15.75" customHeight="1">
      <c r="A335" s="177" t="s">
        <v>869</v>
      </c>
      <c r="B335" s="177" t="s">
        <v>877</v>
      </c>
      <c r="C335" s="186"/>
      <c r="D335" s="186"/>
      <c r="E335" s="186"/>
      <c r="F335" s="186"/>
      <c r="G335" s="186"/>
      <c r="H335" s="186"/>
      <c r="I335" s="186"/>
      <c r="J335" s="186"/>
      <c r="K335" s="186"/>
      <c r="L335" s="186"/>
      <c r="M335" s="186"/>
      <c r="N335" s="186"/>
      <c r="O335" s="186"/>
      <c r="P335" s="186"/>
      <c r="Q335" s="184">
        <f t="shared" si="123"/>
        <v>0</v>
      </c>
    </row>
    <row r="336" spans="1:17" ht="15.75" customHeight="1">
      <c r="A336" s="177" t="s">
        <v>870</v>
      </c>
      <c r="B336" s="177" t="s">
        <v>881</v>
      </c>
      <c r="C336" s="186"/>
      <c r="D336" s="623"/>
      <c r="E336" s="186"/>
      <c r="F336" s="186"/>
      <c r="G336" s="186"/>
      <c r="H336" s="186"/>
      <c r="I336" s="186"/>
      <c r="J336" s="186"/>
      <c r="K336" s="186"/>
      <c r="L336" s="186"/>
      <c r="M336" s="186"/>
      <c r="N336" s="186"/>
      <c r="O336" s="186"/>
      <c r="P336" s="186"/>
      <c r="Q336" s="184">
        <f t="shared" si="123"/>
        <v>0</v>
      </c>
    </row>
    <row r="337" spans="1:18" ht="15.75" customHeight="1">
      <c r="A337" s="177" t="s">
        <v>871</v>
      </c>
      <c r="B337" s="177" t="s">
        <v>878</v>
      </c>
      <c r="C337" s="186"/>
      <c r="D337" s="186"/>
      <c r="E337" s="186"/>
      <c r="F337" s="186"/>
      <c r="G337" s="186"/>
      <c r="H337" s="186"/>
      <c r="I337" s="186"/>
      <c r="J337" s="186"/>
      <c r="K337" s="186"/>
      <c r="L337" s="186"/>
      <c r="M337" s="186"/>
      <c r="N337" s="186"/>
      <c r="O337" s="186"/>
      <c r="P337" s="186"/>
      <c r="Q337" s="184">
        <f t="shared" si="123"/>
        <v>0</v>
      </c>
    </row>
    <row r="338" spans="1:18" ht="15.75" customHeight="1">
      <c r="A338" s="177" t="s">
        <v>872</v>
      </c>
      <c r="B338" s="177" t="s">
        <v>879</v>
      </c>
      <c r="C338" s="186"/>
      <c r="D338" s="186"/>
      <c r="E338" s="186"/>
      <c r="F338" s="186"/>
      <c r="G338" s="186"/>
      <c r="H338" s="186"/>
      <c r="I338" s="186"/>
      <c r="J338" s="186"/>
      <c r="K338" s="186"/>
      <c r="L338" s="186"/>
      <c r="M338" s="186"/>
      <c r="N338" s="186"/>
      <c r="O338" s="186"/>
      <c r="P338" s="186"/>
      <c r="Q338" s="184">
        <f t="shared" si="123"/>
        <v>0</v>
      </c>
    </row>
    <row r="339" spans="1:18" ht="15.75" customHeight="1">
      <c r="A339" s="177" t="s">
        <v>873</v>
      </c>
      <c r="B339" s="177" t="s">
        <v>880</v>
      </c>
      <c r="C339" s="186"/>
      <c r="D339" s="186"/>
      <c r="E339" s="186"/>
      <c r="F339" s="186"/>
      <c r="G339" s="186"/>
      <c r="H339" s="186"/>
      <c r="I339" s="186"/>
      <c r="J339" s="186"/>
      <c r="K339" s="186"/>
      <c r="L339" s="186"/>
      <c r="M339" s="186"/>
      <c r="N339" s="186"/>
      <c r="O339" s="186"/>
      <c r="P339" s="186"/>
      <c r="Q339" s="184">
        <f t="shared" si="123"/>
        <v>0</v>
      </c>
    </row>
    <row r="340" spans="1:18" ht="15.75" customHeight="1">
      <c r="A340" s="176"/>
      <c r="B340" s="179"/>
      <c r="C340" s="186"/>
      <c r="D340" s="186"/>
      <c r="E340" s="186"/>
      <c r="F340" s="186"/>
      <c r="G340" s="186"/>
      <c r="H340" s="186"/>
      <c r="I340" s="186"/>
      <c r="J340" s="186"/>
      <c r="K340" s="186"/>
      <c r="L340" s="186"/>
      <c r="M340" s="186"/>
      <c r="N340" s="186"/>
      <c r="O340" s="186"/>
      <c r="P340" s="186"/>
      <c r="Q340" s="184">
        <f t="shared" si="123"/>
        <v>0</v>
      </c>
    </row>
    <row r="341" spans="1:18" ht="15.75" customHeight="1">
      <c r="A341" s="174">
        <v>9</v>
      </c>
      <c r="B341" s="174" t="s">
        <v>882</v>
      </c>
      <c r="C341" s="186">
        <f>+C342+C345</f>
        <v>0</v>
      </c>
      <c r="D341" s="186">
        <f>+D342+D345</f>
        <v>0</v>
      </c>
      <c r="E341" s="186">
        <f t="shared" ref="E341:P341" si="126">+E342+E345</f>
        <v>0</v>
      </c>
      <c r="F341" s="186">
        <f t="shared" si="126"/>
        <v>0</v>
      </c>
      <c r="G341" s="186">
        <f>+G342+G345</f>
        <v>0</v>
      </c>
      <c r="H341" s="186">
        <f t="shared" si="126"/>
        <v>0</v>
      </c>
      <c r="I341" s="186">
        <f t="shared" si="126"/>
        <v>0</v>
      </c>
      <c r="J341" s="186">
        <f t="shared" ref="J341" si="127">+J342+J345</f>
        <v>0</v>
      </c>
      <c r="K341" s="186">
        <f t="shared" si="126"/>
        <v>0</v>
      </c>
      <c r="L341" s="186">
        <f t="shared" si="126"/>
        <v>0</v>
      </c>
      <c r="M341" s="186">
        <f t="shared" si="126"/>
        <v>0</v>
      </c>
      <c r="N341" s="186">
        <f t="shared" si="126"/>
        <v>0</v>
      </c>
      <c r="O341" s="186">
        <f t="shared" si="126"/>
        <v>0</v>
      </c>
      <c r="P341" s="186">
        <f t="shared" si="126"/>
        <v>0</v>
      </c>
      <c r="Q341" s="184">
        <f t="shared" si="123"/>
        <v>0</v>
      </c>
    </row>
    <row r="342" spans="1:18" ht="15.75" customHeight="1">
      <c r="A342" s="174" t="s">
        <v>281</v>
      </c>
      <c r="B342" s="174" t="s">
        <v>282</v>
      </c>
      <c r="C342" s="186"/>
      <c r="D342" s="186"/>
      <c r="E342" s="186"/>
      <c r="F342" s="186"/>
      <c r="G342" s="186"/>
      <c r="H342" s="186"/>
      <c r="I342" s="186"/>
      <c r="J342" s="186"/>
      <c r="K342" s="186"/>
      <c r="L342" s="186"/>
      <c r="M342" s="186"/>
      <c r="N342" s="186"/>
      <c r="O342" s="186"/>
      <c r="P342" s="186"/>
      <c r="Q342" s="184">
        <f t="shared" si="123"/>
        <v>0</v>
      </c>
    </row>
    <row r="343" spans="1:18" ht="15.75" customHeight="1">
      <c r="A343" s="177" t="s">
        <v>883</v>
      </c>
      <c r="B343" s="177" t="s">
        <v>886</v>
      </c>
      <c r="C343" s="186"/>
      <c r="D343" s="186"/>
      <c r="E343" s="186"/>
      <c r="F343" s="186"/>
      <c r="G343" s="186"/>
      <c r="H343" s="186"/>
      <c r="I343" s="186"/>
      <c r="J343" s="186"/>
      <c r="K343" s="186"/>
      <c r="L343" s="186"/>
      <c r="M343" s="186"/>
      <c r="N343" s="186"/>
      <c r="O343" s="186"/>
      <c r="P343" s="186"/>
      <c r="Q343" s="184">
        <f t="shared" si="123"/>
        <v>0</v>
      </c>
    </row>
    <row r="344" spans="1:18" ht="15.75" customHeight="1">
      <c r="A344" s="176"/>
      <c r="B344" s="179"/>
      <c r="C344" s="186"/>
      <c r="D344" s="186"/>
      <c r="E344" s="186"/>
      <c r="F344" s="186"/>
      <c r="G344" s="186"/>
      <c r="H344" s="186"/>
      <c r="I344" s="186"/>
      <c r="J344" s="186"/>
      <c r="K344" s="186"/>
      <c r="L344" s="186"/>
      <c r="M344" s="186"/>
      <c r="N344" s="186"/>
      <c r="O344" s="186"/>
      <c r="P344" s="186"/>
      <c r="Q344" s="184">
        <f t="shared" si="123"/>
        <v>0</v>
      </c>
    </row>
    <row r="345" spans="1:18" ht="15.75" customHeight="1">
      <c r="A345" s="174" t="s">
        <v>283</v>
      </c>
      <c r="B345" s="174" t="s">
        <v>284</v>
      </c>
      <c r="C345" s="186">
        <f>+C346+C347</f>
        <v>0</v>
      </c>
      <c r="D345" s="186">
        <f>+D346+D347</f>
        <v>0</v>
      </c>
      <c r="E345" s="186">
        <f t="shared" ref="E345:P345" si="128">+E346+E347</f>
        <v>0</v>
      </c>
      <c r="F345" s="186">
        <f t="shared" si="128"/>
        <v>0</v>
      </c>
      <c r="G345" s="186">
        <f>+G346+G347</f>
        <v>0</v>
      </c>
      <c r="H345" s="186">
        <f t="shared" si="128"/>
        <v>0</v>
      </c>
      <c r="I345" s="186">
        <f t="shared" si="128"/>
        <v>0</v>
      </c>
      <c r="J345" s="186">
        <f t="shared" ref="J345" si="129">+J346+J347</f>
        <v>0</v>
      </c>
      <c r="K345" s="186">
        <f t="shared" si="128"/>
        <v>0</v>
      </c>
      <c r="L345" s="186">
        <f t="shared" si="128"/>
        <v>0</v>
      </c>
      <c r="M345" s="186">
        <f t="shared" si="128"/>
        <v>0</v>
      </c>
      <c r="N345" s="186">
        <f t="shared" si="128"/>
        <v>0</v>
      </c>
      <c r="O345" s="186">
        <f t="shared" si="128"/>
        <v>0</v>
      </c>
      <c r="P345" s="186">
        <f t="shared" si="128"/>
        <v>0</v>
      </c>
      <c r="Q345" s="184">
        <f t="shared" si="123"/>
        <v>0</v>
      </c>
    </row>
    <row r="346" spans="1:18" ht="15.75" customHeight="1">
      <c r="A346" s="177" t="s">
        <v>889</v>
      </c>
      <c r="B346" s="177" t="s">
        <v>887</v>
      </c>
      <c r="C346" s="186"/>
      <c r="D346" s="186"/>
      <c r="E346" s="186"/>
      <c r="F346" s="186"/>
      <c r="G346" s="186"/>
      <c r="H346" s="186"/>
      <c r="I346" s="186"/>
      <c r="J346" s="186"/>
      <c r="K346" s="186"/>
      <c r="L346" s="186"/>
      <c r="M346" s="186"/>
      <c r="N346" s="186"/>
      <c r="O346" s="186"/>
      <c r="P346" s="186"/>
      <c r="Q346" s="184">
        <f t="shared" si="123"/>
        <v>0</v>
      </c>
    </row>
    <row r="347" spans="1:18" ht="15.75" customHeight="1">
      <c r="A347" s="177" t="s">
        <v>890</v>
      </c>
      <c r="B347" s="177" t="s">
        <v>888</v>
      </c>
      <c r="C347" s="186">
        <v>0</v>
      </c>
      <c r="D347" s="186">
        <v>0</v>
      </c>
      <c r="E347" s="186">
        <v>0</v>
      </c>
      <c r="F347" s="186">
        <v>0</v>
      </c>
      <c r="G347" s="186">
        <v>0</v>
      </c>
      <c r="H347" s="186">
        <v>0</v>
      </c>
      <c r="I347" s="186">
        <v>0</v>
      </c>
      <c r="J347" s="186">
        <v>0</v>
      </c>
      <c r="K347" s="186">
        <v>0</v>
      </c>
      <c r="L347" s="186">
        <v>0</v>
      </c>
      <c r="M347" s="186">
        <v>0</v>
      </c>
      <c r="N347" s="186">
        <v>0</v>
      </c>
      <c r="O347" s="186">
        <v>0</v>
      </c>
      <c r="P347" s="186">
        <v>0</v>
      </c>
      <c r="Q347" s="184">
        <f t="shared" si="123"/>
        <v>0</v>
      </c>
      <c r="R347" s="205"/>
    </row>
    <row r="348" spans="1:18" ht="15.75" customHeight="1">
      <c r="R348" s="205"/>
    </row>
    <row r="349" spans="1:18" ht="15.75" customHeight="1">
      <c r="N349" s="183"/>
    </row>
    <row r="350" spans="1:18" ht="15.75" customHeight="1">
      <c r="N350" s="183"/>
    </row>
    <row r="351" spans="1:18" ht="15.75" customHeight="1">
      <c r="N351" s="478"/>
    </row>
  </sheetData>
  <mergeCells count="6">
    <mergeCell ref="D8:P8"/>
    <mergeCell ref="A1:Q1"/>
    <mergeCell ref="A2:Q2"/>
    <mergeCell ref="A5:Q5"/>
    <mergeCell ref="A4:Q4"/>
    <mergeCell ref="A3:Q3"/>
  </mergeCells>
  <phoneticPr fontId="3" type="noConversion"/>
  <hyperlinks>
    <hyperlink ref="A12" location="_0.01_Remuneraciones_básicas" display="_0.01_Remuneraciones_básicas" xr:uid="{00000000-0004-0000-0400-000000000000}"/>
    <hyperlink ref="B12" location="_0.01_Remuneraciones_básicas" display="_0.01_Remuneraciones_básicas" xr:uid="{00000000-0004-0000-0400-000001000000}"/>
    <hyperlink ref="A13" location="_0.01.01_Sueldos_para_cargos fijos" display="_0.01.01_Sueldos_para_cargos fijos" xr:uid="{00000000-0004-0000-0400-000002000000}"/>
    <hyperlink ref="A14" location="_0.01.02_Jornales" display="_0.01.02_Jornales" xr:uid="{00000000-0004-0000-0400-000003000000}"/>
    <hyperlink ref="A15" location="_0.01.03___Servicios especiales" display="_0.01.03___Servicios especiales" xr:uid="{00000000-0004-0000-0400-000004000000}"/>
    <hyperlink ref="A16" location="_0.01.04___  Sueldos a base de comis" display="_0.01.04___  Sueldos a base de comis" xr:uid="{00000000-0004-0000-0400-000005000000}"/>
    <hyperlink ref="A17" location="_0.01.05_Suplencias" display="_0.01.05_Suplencias" xr:uid="{00000000-0004-0000-0400-000006000000}"/>
    <hyperlink ref="A19" location="OLE_LINK3" display="OLE_LINK3" xr:uid="{00000000-0004-0000-0400-000007000000}"/>
    <hyperlink ref="B19" location="OLE_LINK3" display="OLE_LINK3" xr:uid="{00000000-0004-0000-0400-000008000000}"/>
    <hyperlink ref="A20" location="_0.02.01_Tiempo_extraordinario" display="_0.02.01_Tiempo_extraordinario" xr:uid="{00000000-0004-0000-0400-000009000000}"/>
    <hyperlink ref="A21" location="_0.02.02_Recargo_de_funciones" display="_0.02.02_Recargo_de_funciones" xr:uid="{00000000-0004-0000-0400-00000A000000}"/>
    <hyperlink ref="A22" location="_0.02.03___  Disponibilidad laboral" display="_0.02.03___  Disponibilidad laboral" xr:uid="{00000000-0004-0000-0400-00000B000000}"/>
    <hyperlink ref="A23" location="_Hlt506206007" display="_Hlt506206007" xr:uid="{00000000-0004-0000-0400-00000C000000}"/>
    <hyperlink ref="A24" location="_0.01.05__" display="_0.01.05__" xr:uid="{00000000-0004-0000-0400-00000D000000}"/>
    <hyperlink ref="A26" location="OLE_LINK4" display="OLE_LINK4" xr:uid="{00000000-0004-0000-0400-00000E000000}"/>
    <hyperlink ref="B26" location="OLE_LINK4" display="OLE_LINK4" xr:uid="{00000000-0004-0000-0400-00000F000000}"/>
    <hyperlink ref="A27" location="_Hlt506206189" display="_Hlt506206189" xr:uid="{00000000-0004-0000-0400-000010000000}"/>
    <hyperlink ref="A28" location="_0.03.02_Restricción_al_ejercicio  l" display="_0.03.02_Restricción_al_ejercicio  l" xr:uid="{00000000-0004-0000-0400-000011000000}"/>
    <hyperlink ref="A29" location="_0.03.03___ Decimotercer mes" display="_0.03.03___ Decimotercer mes" xr:uid="{00000000-0004-0000-0400-000012000000}"/>
    <hyperlink ref="A30" location="_0.03.04___ Salario escolar" display="_0.03.04___ Salario escolar" xr:uid="{00000000-0004-0000-0400-000013000000}"/>
    <hyperlink ref="A31" location="_0.03.99__" display="_0.03.99__" xr:uid="{00000000-0004-0000-0400-000014000000}"/>
    <hyperlink ref="A33" location="OLE_LINK5" display="OLE_LINK5" xr:uid="{00000000-0004-0000-0400-000015000000}"/>
    <hyperlink ref="A34" location="_Contribución_Patronal_al" display="_Contribución_Patronal_al" xr:uid="{00000000-0004-0000-0400-000016000000}"/>
    <hyperlink ref="A35" location="_0.04.02__" display="_0.04.02__" xr:uid="{00000000-0004-0000-0400-000017000000}"/>
    <hyperlink ref="A36" location="_0.04.03___     Contribución Patrona" display="_0.04.03___     Contribución Patrona" xr:uid="{00000000-0004-0000-0400-000018000000}"/>
    <hyperlink ref="A37" location="_0.04.04___  Contribución Patronal a" display="_0.04.04___  Contribución Patronal a" xr:uid="{00000000-0004-0000-0400-000019000000}"/>
    <hyperlink ref="A38" location="_0.04.05___ Contribución Patronal al" display="_0.04.05___ Contribución Patronal al" xr:uid="{00000000-0004-0000-0400-00001A000000}"/>
    <hyperlink ref="A39" location="_0.04.05___ Contribución Patronal al" display="_0.04.05___ Contribución Patronal al" xr:uid="{00000000-0004-0000-0400-00001B000000}"/>
    <hyperlink ref="A40" location="OLE_LINK6" display="OLE_LINK6" xr:uid="{00000000-0004-0000-0400-00001C000000}"/>
    <hyperlink ref="A42" location="_0.05.01___Contribución Patronal al " display="_0.05.01___Contribución Patronal al " xr:uid="{00000000-0004-0000-0400-00001D000000}"/>
    <hyperlink ref="A43" location="_0.05.02__" display="_0.05.02__" xr:uid="{00000000-0004-0000-0400-00001E000000}"/>
    <hyperlink ref="A44" location="_0.05.03___ Aporte Patronal al Fondo" display="_0.05.03___ Aporte Patronal al Fondo" xr:uid="{00000000-0004-0000-0400-00001F000000}"/>
    <hyperlink ref="A46" location="_0.05.05___Contribución  patronal a " display="_0.05.05___Contribución  patronal a " xr:uid="{00000000-0004-0000-0400-000020000000}"/>
    <hyperlink ref="A48" location="OLE_LINK8" display="OLE_LINK8" xr:uid="{00000000-0004-0000-0400-000021000000}"/>
    <hyperlink ref="A49" location="_0.99.01___Gastos de representación " display="_0.99.01___Gastos de representación " xr:uid="{00000000-0004-0000-0400-000022000000}"/>
    <hyperlink ref="A52" location="_1___4" display="_1___4" xr:uid="{00000000-0004-0000-0400-000023000000}"/>
    <hyperlink ref="A53" location="_1.01__" display="_1.01__" xr:uid="{00000000-0004-0000-0400-000024000000}"/>
    <hyperlink ref="B53" location="_1.01__" display="_1.01__" xr:uid="{00000000-0004-0000-0400-000025000000}"/>
    <hyperlink ref="A54" location="_1.01.01___Alquiler de edificios, lo" display="_1.01.01___Alquiler de edificios, lo" xr:uid="{00000000-0004-0000-0400-000026000000}"/>
    <hyperlink ref="A55" location="_Hlt506254949" display="_Hlt506254949" xr:uid="{00000000-0004-0000-0400-000027000000}"/>
    <hyperlink ref="A56" location="_1.01.03___ Alquiler de equipo de có" display="_1.01.03___ Alquiler de equipo de có" xr:uid="{00000000-0004-0000-0400-000028000000}"/>
    <hyperlink ref="A57" location="_1.01.04___Alquiler y derechos para " display="_1.01.04___Alquiler y derechos para " xr:uid="{00000000-0004-0000-0400-000029000000}"/>
    <hyperlink ref="A58" location="_1.01.99___Otros alquileres" display="_1.01.99___Otros alquileres" xr:uid="{00000000-0004-0000-0400-00002A000000}"/>
    <hyperlink ref="A60" location="_1.02__" display="_1.02__" xr:uid="{00000000-0004-0000-0400-00002B000000}"/>
    <hyperlink ref="B60" location="_1.02__" display="_1.02__" xr:uid="{00000000-0004-0000-0400-00002C000000}"/>
    <hyperlink ref="A61" location="_1.02.01___Servicio de agua y alcant" display="_1.02.01___Servicio de agua y alcant" xr:uid="{00000000-0004-0000-0400-00002D000000}"/>
    <hyperlink ref="A62" location="_1.02.02__" display="_1.02.02__" xr:uid="{00000000-0004-0000-0400-00002E000000}"/>
    <hyperlink ref="A63" location="_1.02.03___ Servicio de correo" display="_1.02.03___ Servicio de correo" xr:uid="{00000000-0004-0000-0400-00002F000000}"/>
    <hyperlink ref="A64" location="_1.02.04___ Servicio de telecomunica" display="_1.02.04___ Servicio de telecomunica" xr:uid="{00000000-0004-0000-0400-000030000000}"/>
    <hyperlink ref="A65" location="_1.02.99___Otros servicios básicos" display="_1.02.99___Otros servicios básicos" xr:uid="{00000000-0004-0000-0400-000031000000}"/>
    <hyperlink ref="A67" location="_1.03__" display="_1.03__" xr:uid="{00000000-0004-0000-0400-000032000000}"/>
    <hyperlink ref="B67" location="_1.03__" display="_1.03__" xr:uid="{00000000-0004-0000-0400-000033000000}"/>
    <hyperlink ref="A68" location="_Hlt506255274" display="_Hlt506255274" xr:uid="{00000000-0004-0000-0400-000034000000}"/>
    <hyperlink ref="A69" location="_1.03.02__" display="_1.03.02__" xr:uid="{00000000-0004-0000-0400-000035000000}"/>
    <hyperlink ref="A70" location="_1.03.03___Impresión, encuadernación" display="_1.03.03___Impresión, encuadernación" xr:uid="{00000000-0004-0000-0400-000036000000}"/>
    <hyperlink ref="A71" location="_1.03.04___   Transporte de bienes" display="_1.03.04___   Transporte de bienes" xr:uid="{00000000-0004-0000-0400-000037000000}"/>
    <hyperlink ref="A72" location="_1.03.05__" display="_1.03.05__" xr:uid="{00000000-0004-0000-0400-000038000000}"/>
    <hyperlink ref="A73" location="_1.03.06___Comisiones y gastos por s" display="_1.03.06___Comisiones y gastos por s" xr:uid="{00000000-0004-0000-0400-000039000000}"/>
    <hyperlink ref="A74" location="_1.03.07___Servicios de transferenci" display="_1.03.07___Servicios de transferenci" xr:uid="{00000000-0004-0000-0400-00003A000000}"/>
    <hyperlink ref="A76" location="_1.04__" display="_1.04__" xr:uid="{00000000-0004-0000-0400-00003B000000}"/>
    <hyperlink ref="B76" location="_1.04__" display="_1.04__" xr:uid="{00000000-0004-0000-0400-00003C000000}"/>
    <hyperlink ref="A77" location="_1.04.01___Servicios médicos y de la" display="_1.04.01___Servicios médicos y de la" xr:uid="{00000000-0004-0000-0400-00003D000000}"/>
    <hyperlink ref="A78" location="_1.04.02___Servicios jurídicos" display="_1.04.02___Servicios jurídicos" xr:uid="{00000000-0004-0000-0400-00003E000000}"/>
    <hyperlink ref="A79" location="_1.04.03___Servicios de ingeniería" display="_1.04.03___Servicios de ingeniería" xr:uid="{00000000-0004-0000-0400-00003F000000}"/>
    <hyperlink ref="A80" location="_1.04.04___Servicios en ciencias eco" display="_1.04.04___Servicios en ciencias eco" xr:uid="{00000000-0004-0000-0400-000040000000}"/>
    <hyperlink ref="A81" location="_1.04.05___Servicios de desarrollo d" display="_1.04.05___Servicios de desarrollo d" xr:uid="{00000000-0004-0000-0400-000041000000}"/>
    <hyperlink ref="A82" location="_1.04.06___Servicios generales" display="_1.04.06___Servicios generales" xr:uid="{00000000-0004-0000-0400-000042000000}"/>
    <hyperlink ref="A83" location="_1.04.99___Otros servicios de gestió" display="_1.04.99___Otros servicios de gestió" xr:uid="{00000000-0004-0000-0400-000043000000}"/>
    <hyperlink ref="A85" location="_1.05__" display="_1.05__" xr:uid="{00000000-0004-0000-0400-000044000000}"/>
    <hyperlink ref="B85" location="_1.05__" display="_1.05__" xr:uid="{00000000-0004-0000-0400-000045000000}"/>
    <hyperlink ref="A91" location="_1.06__" display="_1.06__" xr:uid="{00000000-0004-0000-0400-00004A000000}"/>
    <hyperlink ref="B91" location="_1.06__" display="_1.06__" xr:uid="{00000000-0004-0000-0400-00004B000000}"/>
    <hyperlink ref="A92" location="_1.06.01__Seguros" display="_1.06.01__Seguros" xr:uid="{00000000-0004-0000-0400-00004C000000}"/>
    <hyperlink ref="A93" location="_1.06.02___Reaseguros" display="_1.06.02___Reaseguros" xr:uid="{00000000-0004-0000-0400-00004D000000}"/>
    <hyperlink ref="A94" location="_1.06.03___Obligaciones por contrato" display="_1.06.03___Obligaciones por contrato" xr:uid="{00000000-0004-0000-0400-00004E000000}"/>
    <hyperlink ref="A96" location="_1.07__" display="_1.07__" xr:uid="{00000000-0004-0000-0400-00004F000000}"/>
    <hyperlink ref="B96" location="_1.07__" display="_1.07__" xr:uid="{00000000-0004-0000-0400-000050000000}"/>
    <hyperlink ref="A97" location="_Hlt506361970" display="_Hlt506361970" xr:uid="{00000000-0004-0000-0400-000051000000}"/>
    <hyperlink ref="A98" location="_1.07.02___Actividades protocolarias" display="_1.07.02___Actividades protocolarias" xr:uid="{00000000-0004-0000-0400-000052000000}"/>
    <hyperlink ref="A99" location="_1.07.03___Gastos de representación " display="_1.07.03___Gastos de representación " xr:uid="{00000000-0004-0000-0400-000053000000}"/>
    <hyperlink ref="A101" location="_1.08__" display="_1.08__" xr:uid="{00000000-0004-0000-0400-000054000000}"/>
    <hyperlink ref="B101" location="_1.08__" display="_1.08__" xr:uid="{00000000-0004-0000-0400-000055000000}"/>
    <hyperlink ref="A102" location="_1.08.01___Mantenimiento de edificio" display="_1.08.01___Mantenimiento de edificio" xr:uid="{00000000-0004-0000-0400-000056000000}"/>
    <hyperlink ref="A103" location="_1.08.02___Mantenimiento de vías de " display="_1.08.02___Mantenimiento de vías de " xr:uid="{00000000-0004-0000-0400-000057000000}"/>
    <hyperlink ref="A104" location="_1.08.03___Mantenimiento de instalac" display="_1.08.03___Mantenimiento de instalac" xr:uid="{00000000-0004-0000-0400-000058000000}"/>
    <hyperlink ref="A105" location="_1.08.04___Mantenimiento y reparació" display="_1.08.04___Mantenimiento y reparació" xr:uid="{00000000-0004-0000-0400-000059000000}"/>
    <hyperlink ref="A106" location="_1.08.05___Mantenimiento y reparació" display="_1.08.05___Mantenimiento y reparació" xr:uid="{00000000-0004-0000-0400-00005A000000}"/>
    <hyperlink ref="A107" location="_1.08.06___  Mantenimiento y reparac" display="_1.08.06___  Mantenimiento y reparac" xr:uid="{00000000-0004-0000-0400-00005B000000}"/>
    <hyperlink ref="A108" location="_1.08.07___Mantenimiento y reparació" display="_1.08.07___Mantenimiento y reparació" xr:uid="{00000000-0004-0000-0400-00005C000000}"/>
    <hyperlink ref="A109" location="_1.08.08___Mantenimiento y reparació" display="_1.08.08___Mantenimiento y reparació" xr:uid="{00000000-0004-0000-0400-00005D000000}"/>
    <hyperlink ref="A110" location="_1.08.99___Mantenimiento y reparació" display="_1.08.99___Mantenimiento y reparació" xr:uid="{00000000-0004-0000-0400-00005E000000}"/>
    <hyperlink ref="A112" location="_1.09___Impuestos" display="_1.09___Impuestos" xr:uid="{00000000-0004-0000-0400-00005F000000}"/>
    <hyperlink ref="B112" location="_1.09___Impuestos" display="_1.09___Impuestos" xr:uid="{00000000-0004-0000-0400-000060000000}"/>
    <hyperlink ref="A113" location="_1.09.01___Impuestos sobre ingresos " display="_1.09.01___Impuestos sobre ingresos " xr:uid="{00000000-0004-0000-0400-000061000000}"/>
    <hyperlink ref="A114" location="_1.09.02___Impuestos sobre bienes in_1" display="_1.09.02___Impuestos sobre bienes in_1" xr:uid="{00000000-0004-0000-0400-000062000000}"/>
    <hyperlink ref="A115" location="_1.09.03___Impuestos de patentes" display="_1.09.03___Impuestos de patentes" xr:uid="{00000000-0004-0000-0400-000063000000}"/>
    <hyperlink ref="A116" location="_1.09.99__" display="_1.09.99__" xr:uid="{00000000-0004-0000-0400-000064000000}"/>
    <hyperlink ref="A118" location="_1.99__" display="_1.99__" xr:uid="{00000000-0004-0000-0400-000065000000}"/>
    <hyperlink ref="B118" location="_1.99__" display="_1.99__" xr:uid="{00000000-0004-0000-0400-000066000000}"/>
    <hyperlink ref="A119" location="_1.99.01___  Servicios de regulación" display="_1.99.01___  Servicios de regulación" xr:uid="{00000000-0004-0000-0400-000067000000}"/>
    <hyperlink ref="A120" location="_1.99.02___  Intereses moratorios y " display="_1.99.02___  Intereses moratorios y " xr:uid="{00000000-0004-0000-0400-000068000000}"/>
    <hyperlink ref="A121" location="_1.99.03___  Gastos de oficinas en e" display="_1.99.03___  Gastos de oficinas en e" xr:uid="{00000000-0004-0000-0400-000069000000}"/>
    <hyperlink ref="A122" location="_1.99.04__" display="_1.99.04__" xr:uid="{00000000-0004-0000-0400-00006A000000}"/>
    <hyperlink ref="A123" location="_1.99.05___  Deducibles" display="_1.99.05___  Deducibles" xr:uid="{00000000-0004-0000-0400-00006B000000}"/>
    <hyperlink ref="A124" location="_Hlt506356377" display="_Hlt506356377" xr:uid="{00000000-0004-0000-0400-00006C000000}"/>
    <hyperlink ref="A126" location="_2___4" display="_2___4" xr:uid="{00000000-0004-0000-0400-00006D000000}"/>
    <hyperlink ref="A127" location="_2.01_Productos_químicos" display="_2.01_Productos_químicos" xr:uid="{00000000-0004-0000-0400-00006E000000}"/>
    <hyperlink ref="B127" location="_2.01_Productos_químicos" display="_2.01_Productos_químicos" xr:uid="{00000000-0004-0000-0400-00006F000000}"/>
    <hyperlink ref="A128" location="_2.01.01___   Combustibles y lubrica_1" display="_2.01.01___   Combustibles y lubrica_1" xr:uid="{00000000-0004-0000-0400-000070000000}"/>
    <hyperlink ref="A129" location="_2.01.02___  Productos farmacéuticos" display="_2.01.02___  Productos farmacéuticos" xr:uid="{00000000-0004-0000-0400-000071000000}"/>
    <hyperlink ref="A130" location="_2.01.03___  Productos veterinarios" display="_2.01.03___  Productos veterinarios" xr:uid="{00000000-0004-0000-0400-000072000000}"/>
    <hyperlink ref="A131" location="_2.01.04___ Tintas, pinturas y diluy" display="_2.01.04___ Tintas, pinturas y diluy" xr:uid="{00000000-0004-0000-0400-000073000000}"/>
    <hyperlink ref="A132" location="_2.01.99___  Otros productos químico" display="_2.01.99___  Otros productos químico" xr:uid="{00000000-0004-0000-0400-000074000000}"/>
    <hyperlink ref="A134" location="_2.02___1" display="_2.02___1" xr:uid="{00000000-0004-0000-0400-000075000000}"/>
    <hyperlink ref="B134" location="_2.02___1" display="_2.02___1" xr:uid="{00000000-0004-0000-0400-000076000000}"/>
    <hyperlink ref="A135" location="_2.02.01__" display="_2.02.01__" xr:uid="{00000000-0004-0000-0400-000077000000}"/>
    <hyperlink ref="A136" location="_2.02.02___Productos agroforestales" display="_2.02.02___Productos agroforestales" xr:uid="{00000000-0004-0000-0400-000078000000}"/>
    <hyperlink ref="A137" location="_2.02.03___Alimentos y bebidas" display="_2.02.03___Alimentos y bebidas" xr:uid="{00000000-0004-0000-0400-000079000000}"/>
    <hyperlink ref="A138" location="_2.02.04___1" display="_2.02.04___1" xr:uid="{00000000-0004-0000-0400-00007A000000}"/>
    <hyperlink ref="A141" location="_2.03__" display="_2.03__" xr:uid="{00000000-0004-0000-0400-00007B000000}"/>
    <hyperlink ref="A142" location="_2.03.01___   Materiales y productos_1" display="_2.03.01___   Materiales y productos_1" xr:uid="{00000000-0004-0000-0400-00007C000000}"/>
    <hyperlink ref="A143" location="_2.03.02___   Materiales y productos_1" display="_2.03.02___   Materiales y productos_1" xr:uid="{00000000-0004-0000-0400-00007D000000}"/>
    <hyperlink ref="A144" location="_2.03.03___    Madera y sus derivado_1" display="_2.03.03___    Madera y sus derivado_1" xr:uid="{00000000-0004-0000-0400-00007E000000}"/>
    <hyperlink ref="A145" location="_2.03.04___  Materiales y productos _1" display="_2.03.04___  Materiales y productos _1" xr:uid="{00000000-0004-0000-0400-00007F000000}"/>
    <hyperlink ref="A146" location="_2.03.05___    Materiales y producto_1" display="_2.03.05___    Materiales y producto_1" xr:uid="{00000000-0004-0000-0400-000080000000}"/>
    <hyperlink ref="A147" location="_Hlt506356393" display="_Hlt506356393" xr:uid="{00000000-0004-0000-0400-000081000000}"/>
    <hyperlink ref="A148" location="_2.03.99___   Otros materiales y pro_1" display="_2.03.99___   Otros materiales y pro_1" xr:uid="{00000000-0004-0000-0400-000082000000}"/>
    <hyperlink ref="A150" location="_2.04__Herramientas," display="_2.04__Herramientas," xr:uid="{00000000-0004-0000-0400-000083000000}"/>
    <hyperlink ref="B150" location="_2.04__Herramientas," display="_2.04__Herramientas," xr:uid="{00000000-0004-0000-0400-000084000000}"/>
    <hyperlink ref="A151" location="_2.04.01___   Herramientas e instrum_1" display="_2.04.01___   Herramientas e instrum_1" xr:uid="{00000000-0004-0000-0400-000085000000}"/>
    <hyperlink ref="A152" location="_2.04.02__" display="_2.04.02__" xr:uid="{00000000-0004-0000-0400-000086000000}"/>
    <hyperlink ref="A154" location="_2.05__" display="_2.05__" xr:uid="{00000000-0004-0000-0400-000087000000}"/>
    <hyperlink ref="A155" location="_2.05.01___Materia prima_1" display="_2.05.01___Materia prima_1" xr:uid="{00000000-0004-0000-0400-000088000000}"/>
    <hyperlink ref="A156" location="_2.05.02___Productos terminados_1" display="_2.05.02___Productos terminados_1" xr:uid="{00000000-0004-0000-0400-000089000000}"/>
    <hyperlink ref="A157" location="_2.05.03___Energía eléctrica_1" display="_2.05.03___Energía eléctrica_1" xr:uid="{00000000-0004-0000-0400-00008A000000}"/>
    <hyperlink ref="A158" location="_Hlt506373174" display="_Hlt506373174" xr:uid="{00000000-0004-0000-0400-00008B000000}"/>
    <hyperlink ref="A160" location="_2.99___1" display="_2.99___1" xr:uid="{00000000-0004-0000-0400-00008C000000}"/>
    <hyperlink ref="B160" location="_2.99___1" display="_2.99___1" xr:uid="{00000000-0004-0000-0400-00008D000000}"/>
    <hyperlink ref="A161" location="_2.99.01__" display="_2.99.01__" xr:uid="{00000000-0004-0000-0400-00008E000000}"/>
    <hyperlink ref="A162" location="_2.99.02___ Útiles y materiales médi" display="_2.99.02___ Útiles y materiales médi" xr:uid="{00000000-0004-0000-0400-00008F000000}"/>
    <hyperlink ref="A163" location="_2.99.03__" display="_2.99.03__" xr:uid="{00000000-0004-0000-0400-000090000000}"/>
    <hyperlink ref="A164" location="_2.99.04__" display="_2.99.04__" xr:uid="{00000000-0004-0000-0400-000091000000}"/>
    <hyperlink ref="A165" location="_2.99.05___ Útiles y materiales de l" display="_2.99.05___ Útiles y materiales de l" xr:uid="{00000000-0004-0000-0400-000092000000}"/>
    <hyperlink ref="A166" location="_2.99.06__" display="_2.99.06__" xr:uid="{00000000-0004-0000-0400-000093000000}"/>
    <hyperlink ref="A167" location="_2.99.07__" display="_2.99.07__" xr:uid="{00000000-0004-0000-0400-000094000000}"/>
    <hyperlink ref="A168" location="_2.99.99__" display="_2.99.99__" xr:uid="{00000000-0004-0000-0400-000095000000}"/>
    <hyperlink ref="A170" location="_3___1" display="_3___1" xr:uid="{00000000-0004-0000-0400-000096000000}"/>
    <hyperlink ref="A171" location="_3.01_Intereses_sobre" display="_3.01_Intereses_sobre" xr:uid="{00000000-0004-0000-0400-000097000000}"/>
    <hyperlink ref="B171" location="_3.01_Intereses_sobre" display="_3.01_Intereses_sobre" xr:uid="{00000000-0004-0000-0400-000098000000}"/>
    <hyperlink ref="A172" location="_3.01.01__" display="_3.01.01__" xr:uid="{00000000-0004-0000-0400-000099000000}"/>
    <hyperlink ref="A173" location="_3.01.02___1" display="_3.01.02___1" xr:uid="{00000000-0004-0000-0400-00009A000000}"/>
    <hyperlink ref="A174" location="_3.01.03__Intereses" display="_3.01.03__Intereses" xr:uid="{00000000-0004-0000-0400-00009B000000}"/>
    <hyperlink ref="A175" location="_3.01.04__Intereses" display="_3.01.04__Intereses" xr:uid="{00000000-0004-0000-0400-00009C000000}"/>
    <hyperlink ref="A177" location="_3.02_Intereses_sobre" display="_3.02_Intereses_sobre" xr:uid="{00000000-0004-0000-0400-00009D000000}"/>
    <hyperlink ref="B177" location="_3.02_Intereses_sobre" display="_3.02_Intereses_sobre" xr:uid="{00000000-0004-0000-0400-00009E000000}"/>
    <hyperlink ref="A178" location="_3.02.01__" display="_3.02.01__" xr:uid="{00000000-0004-0000-0400-00009F000000}"/>
    <hyperlink ref="A179" location="_3.02.02__" display="_3.02.02__" xr:uid="{00000000-0004-0000-0400-0000A0000000}"/>
    <hyperlink ref="A180" location="_3.02.03___1" display="_3.02.03___1" xr:uid="{00000000-0004-0000-0400-0000A1000000}"/>
    <hyperlink ref="A181" location="_3.02.04___Intereses sobre préstamos" display="_3.02.04___Intereses sobre préstamos" xr:uid="{00000000-0004-0000-0400-0000A2000000}"/>
    <hyperlink ref="A182" location="_3.02.05__" display="_3.02.05__" xr:uid="{00000000-0004-0000-0400-0000A3000000}"/>
    <hyperlink ref="A183" location="_3.02.06__" display="_3.02.06__" xr:uid="{00000000-0004-0000-0400-0000A4000000}"/>
    <hyperlink ref="A184" location="_3.02.07__" display="_3.02.07__" xr:uid="{00000000-0004-0000-0400-0000A5000000}"/>
    <hyperlink ref="A185" location="_3.02.08__" display="_3.02.08__" xr:uid="{00000000-0004-0000-0400-0000A6000000}"/>
    <hyperlink ref="A186" location="_3.02.08__" display="_3.02.08__" xr:uid="{00000000-0004-0000-0400-0000A7000000}"/>
    <hyperlink ref="B187" location="_3.03__" display="_3.03__" xr:uid="{00000000-0004-0000-0400-0000A8000000}"/>
    <hyperlink ref="A188" location="_3.03.01__" display="_3.03.01__" xr:uid="{00000000-0004-0000-0400-0000A9000000}"/>
    <hyperlink ref="A189" location="_3.03.99___Intereses sobre otras obl" display="_3.03.99___Intereses sobre otras obl" xr:uid="{00000000-0004-0000-0400-0000AA000000}"/>
    <hyperlink ref="A191" location="_3.04_Comisiones_y" display="_3.04_Comisiones_y" xr:uid="{00000000-0004-0000-0400-0000AB000000}"/>
    <hyperlink ref="B191" location="_3.04_Comisiones_y" display="_3.04_Comisiones_y" xr:uid="{00000000-0004-0000-0400-0000AC000000}"/>
    <hyperlink ref="A192" location="_3.99.01__Comisiones" display="_3.99.01__Comisiones" xr:uid="{00000000-0004-0000-0400-0000AD000000}"/>
    <hyperlink ref="A193" location="_3.99.02__Comisiones" display="_3.99.02__Comisiones" xr:uid="{00000000-0004-0000-0400-0000AE000000}"/>
    <hyperlink ref="A194" location="_3.99.03__" display="_3.99.03__" xr:uid="{00000000-0004-0000-0400-0000AF000000}"/>
    <hyperlink ref="A195" location="_3.99.04__" display="_3.99.04__" xr:uid="{00000000-0004-0000-0400-0000B0000000}"/>
    <hyperlink ref="A196" location="_3.99.05__" display="_3.99.05__" xr:uid="{00000000-0004-0000-0400-0000B1000000}"/>
    <hyperlink ref="A198" location="_4__" display="_4__" xr:uid="{00000000-0004-0000-0400-0000B2000000}"/>
    <hyperlink ref="A199" location="_4.01_Préstamos_1" display="_4.01_Préstamos_1" xr:uid="{00000000-0004-0000-0400-0000B3000000}"/>
    <hyperlink ref="B199" location="_4.01_Préstamos_1" display="_4.01_Préstamos_1" xr:uid="{00000000-0004-0000-0400-0000B4000000}"/>
    <hyperlink ref="A200" location="_4.01.01__" display="_4.01.01__" xr:uid="{00000000-0004-0000-0400-0000B5000000}"/>
    <hyperlink ref="A201" location="_4.01.02__" display="_4.01.02__" xr:uid="{00000000-0004-0000-0400-0000B6000000}"/>
    <hyperlink ref="A202" location="_4.01.03__" display="_4.01.03__" xr:uid="{00000000-0004-0000-0400-0000B7000000}"/>
    <hyperlink ref="A203" location="_4.01.04__" display="_4.01.04__" xr:uid="{00000000-0004-0000-0400-0000B8000000}"/>
    <hyperlink ref="A204" location="_4.01.05__" display="_4.01.05__" xr:uid="{00000000-0004-0000-0400-0000B9000000}"/>
    <hyperlink ref="A205" location="_4.01.06__" display="_4.01.06__" xr:uid="{00000000-0004-0000-0400-0000BA000000}"/>
    <hyperlink ref="A206" location="_4.01.07__" display="_4.01.07__" xr:uid="{00000000-0004-0000-0400-0000BB000000}"/>
    <hyperlink ref="A207" location="_4.01.08__" display="_4.01.08__" xr:uid="{00000000-0004-0000-0400-0000BC000000}"/>
    <hyperlink ref="A209" location="_4.02_Adquisición_" display="_4.02_Adquisición_" xr:uid="{00000000-0004-0000-0400-0000BD000000}"/>
    <hyperlink ref="B209" location="_4.02_Adquisición_" display="_4.02_Adquisición_" xr:uid="{00000000-0004-0000-0400-0000BE000000}"/>
    <hyperlink ref="A210" location="_4.02.01__" display="_4.02.01__" xr:uid="{00000000-0004-0000-0400-0000BF000000}"/>
    <hyperlink ref="A211" location="_4.02.02__" display="_4.02.02__" xr:uid="{00000000-0004-0000-0400-0000C0000000}"/>
    <hyperlink ref="A212" location="_4.02.03__" display="_4.02.03__" xr:uid="{00000000-0004-0000-0400-0000C1000000}"/>
    <hyperlink ref="A213" location="_4.02.04__" display="_4.02.04__" xr:uid="{00000000-0004-0000-0400-0000C2000000}"/>
    <hyperlink ref="A214" location="_4.02.05___1" display="_4.02.05___1" xr:uid="{00000000-0004-0000-0400-0000C3000000}"/>
    <hyperlink ref="A215" location="_4.02.06__" display="_4.02.06__" xr:uid="{00000000-0004-0000-0400-0000C4000000}"/>
    <hyperlink ref="A216" location="_4.02.07__" display="_4.02.07__" xr:uid="{00000000-0004-0000-0400-0000C5000000}"/>
    <hyperlink ref="A217" location="_4.02.08__" display="_4.02.08__" xr:uid="{00000000-0004-0000-0400-0000C6000000}"/>
    <hyperlink ref="A219" location="_4.99.99__" display="_4.99.99__" xr:uid="{00000000-0004-0000-0400-0000C7000000}"/>
    <hyperlink ref="B219" location="_4.99.99__" display="_4.99.99__" xr:uid="{00000000-0004-0000-0400-0000C8000000}"/>
    <hyperlink ref="A220" location="_4.99.01__" display="_4.99.01__" xr:uid="{00000000-0004-0000-0400-0000C9000000}"/>
    <hyperlink ref="A221" location="_4.99.99__" display="_4.99.99__" xr:uid="{00000000-0004-0000-0400-0000CA000000}"/>
    <hyperlink ref="A223" location="_5___1" display="_5___1" xr:uid="{00000000-0004-0000-0400-0000CB000000}"/>
    <hyperlink ref="A224" location="_5.01___1" display="_5.01___1" xr:uid="{00000000-0004-0000-0400-0000CC000000}"/>
    <hyperlink ref="B224" location="_5.01___1" display="_5.01___1" xr:uid="{00000000-0004-0000-0400-0000CD000000}"/>
    <hyperlink ref="A225" location="_5.01.01__" display="_5.01.01__" xr:uid="{00000000-0004-0000-0400-0000CE000000}"/>
    <hyperlink ref="A226" location="_5.01.02___Equipo de transporte" display="_5.01.02___Equipo de transporte" xr:uid="{00000000-0004-0000-0400-0000CF000000}"/>
    <hyperlink ref="A227" location="_5.01.03__" display="_5.01.03__" xr:uid="{00000000-0004-0000-0400-0000D0000000}"/>
    <hyperlink ref="A228" location="_5.01.04___1" display="_5.01.04___1" xr:uid="{00000000-0004-0000-0400-0000D1000000}"/>
    <hyperlink ref="A229" location="_5.01.05__" display="_5.01.05__" xr:uid="{00000000-0004-0000-0400-0000D2000000}"/>
    <hyperlink ref="A230" location="_5.01.06__" display="_5.01.06__" xr:uid="{00000000-0004-0000-0400-0000D3000000}"/>
    <hyperlink ref="A231" location="_5.01.07___1" display="_5.01.07___1" xr:uid="{00000000-0004-0000-0400-0000D4000000}"/>
    <hyperlink ref="A232" location="_5.01.99__" display="_5.01.99__" xr:uid="{00000000-0004-0000-0400-0000D5000000}"/>
    <hyperlink ref="A234" location="_5.02_Construcciones,_adiciones" display="_5.02_Construcciones,_adiciones" xr:uid="{00000000-0004-0000-0400-0000D6000000}"/>
    <hyperlink ref="B234" location="_5.02_Construcciones,_adiciones" display="_5.02_Construcciones,_adiciones" xr:uid="{00000000-0004-0000-0400-0000D7000000}"/>
    <hyperlink ref="A235" location="_5.02.01___Edificios" display="_5.02.01___Edificios" xr:uid="{00000000-0004-0000-0400-0000D8000000}"/>
    <hyperlink ref="A236" location="_5.02.02__" display="_5.02.02__" xr:uid="{00000000-0004-0000-0400-0000D9000000}"/>
    <hyperlink ref="A237" location="_5.02.03___Vías férreas" display="_5.02.03___Vías férreas" xr:uid="{00000000-0004-0000-0400-0000DA000000}"/>
    <hyperlink ref="A238" location="_5.02.04___Obras marítimas y fluvial" display="_5.02.04___Obras marítimas y fluvial" xr:uid="{00000000-0004-0000-0400-0000DB000000}"/>
    <hyperlink ref="A239" location="_5.02.05__" display="_5.02.05__" xr:uid="{00000000-0004-0000-0400-0000DC000000}"/>
    <hyperlink ref="A240" location="_5.02.06__" display="_5.02.06__" xr:uid="{00000000-0004-0000-0400-0000DD000000}"/>
    <hyperlink ref="A241" location="_5.02.07__" display="_5.02.07__" xr:uid="{00000000-0004-0000-0400-0000DE000000}"/>
    <hyperlink ref="A242" location="_5.02.99__" display="_5.02.99__" xr:uid="{00000000-0004-0000-0400-0000DF000000}"/>
    <hyperlink ref="A244" location="_5.03__" display="_5.03__" xr:uid="{00000000-0004-0000-0400-0000E0000000}"/>
    <hyperlink ref="B244" location="_5.03__" display="_5.03__" xr:uid="{00000000-0004-0000-0400-0000E1000000}"/>
    <hyperlink ref="A245" location="_5.03.01__" display="_5.03.01__" xr:uid="{00000000-0004-0000-0400-0000E2000000}"/>
    <hyperlink ref="A246" location="_5.03.02__" display="_5.03.02__" xr:uid="{00000000-0004-0000-0400-0000E3000000}"/>
    <hyperlink ref="A247" location="_5.03.99__" display="_5.03.99__" xr:uid="{00000000-0004-0000-0400-0000E4000000}"/>
    <hyperlink ref="A249" location="_5.99__" display="_5.99__" xr:uid="{00000000-0004-0000-0400-0000E5000000}"/>
    <hyperlink ref="B249" location="_5.99__" display="_5.99__" xr:uid="{00000000-0004-0000-0400-0000E6000000}"/>
    <hyperlink ref="A250" location="_5.99.01___1" display="_5.99.01___1" xr:uid="{00000000-0004-0000-0400-0000E7000000}"/>
    <hyperlink ref="A251" location="_5.99.02__" display="_5.99.02__" xr:uid="{00000000-0004-0000-0400-0000E8000000}"/>
    <hyperlink ref="A252" location="_5.99.03__" display="_5.99.03__" xr:uid="{00000000-0004-0000-0400-0000E9000000}"/>
    <hyperlink ref="A253" location="_5.99.99__" display="_5.99.99__" xr:uid="{00000000-0004-0000-0400-0000EA000000}"/>
    <hyperlink ref="A255" location="_6_TRANSFERENCIAS_CORRIENTES_4" display="_6_TRANSFERENCIAS_CORRIENTES_4" xr:uid="{00000000-0004-0000-0400-0000EB000000}"/>
    <hyperlink ref="A256" location="_6.01__" display="_6.01__" xr:uid="{00000000-0004-0000-0400-0000EC000000}"/>
    <hyperlink ref="B256" location="_6.01__" display="_6.01__" xr:uid="{00000000-0004-0000-0400-0000ED000000}"/>
    <hyperlink ref="A257" location="_6.01.01__" display="_6.01.01__" xr:uid="{00000000-0004-0000-0400-0000EE000000}"/>
    <hyperlink ref="A258" location="_6.01.02__" display="_6.01.02__" xr:uid="{00000000-0004-0000-0400-0000EF000000}"/>
    <hyperlink ref="A259" location="_6.01.03__" display="_6.01.03__" xr:uid="{00000000-0004-0000-0400-0000F0000000}"/>
    <hyperlink ref="A260" location="_6.01.04__" display="_6.01.04__" xr:uid="{00000000-0004-0000-0400-0000F1000000}"/>
    <hyperlink ref="A261" location="_6.01.05__" display="_6.01.05__" xr:uid="{00000000-0004-0000-0400-0000F2000000}"/>
    <hyperlink ref="A262" location="_6.01.06__" display="_6.01.06__" xr:uid="{00000000-0004-0000-0400-0000F3000000}"/>
    <hyperlink ref="A263" location="_6.01.07__" display="_6.01.07__" xr:uid="{00000000-0004-0000-0400-0000F4000000}"/>
    <hyperlink ref="A264" location="_6.01.08__" display="_6.01.08__" xr:uid="{00000000-0004-0000-0400-0000F5000000}"/>
    <hyperlink ref="A265" location="_6.01.09__" display="_6.01.09__" xr:uid="{00000000-0004-0000-0400-0000F6000000}"/>
    <hyperlink ref="A267" location="_6.02___1" display="_6.02___1" xr:uid="{00000000-0004-0000-0400-0000F7000000}"/>
    <hyperlink ref="B267" location="_6.02___1" display="_6.02___1" xr:uid="{00000000-0004-0000-0400-0000F8000000}"/>
    <hyperlink ref="A268" location="_6.02.01__" display="_6.02.01__" xr:uid="{00000000-0004-0000-0400-0000F9000000}"/>
    <hyperlink ref="A269" location="_6.02.02__" display="_6.02.02__" xr:uid="{00000000-0004-0000-0400-0000FA000000}"/>
    <hyperlink ref="A270" location="_6.02.03__" display="_6.02.03__" xr:uid="{00000000-0004-0000-0400-0000FB000000}"/>
    <hyperlink ref="A271" location="_6.02.99__" display="_6.02.99__" xr:uid="{00000000-0004-0000-0400-0000FC000000}"/>
    <hyperlink ref="A273" location="_6.03__" display="_6.03__" xr:uid="{00000000-0004-0000-0400-0000FD000000}"/>
    <hyperlink ref="B273" location="_6.03__" display="_6.03__" xr:uid="{00000000-0004-0000-0400-0000FE000000}"/>
    <hyperlink ref="A274" location="_6.03.01___Prestaciones legales_1" display="_6.03.01___Prestaciones legales_1" xr:uid="{00000000-0004-0000-0400-0000FF000000}"/>
    <hyperlink ref="A275" location="_6.03.02__" display="_6.03.02__" xr:uid="{00000000-0004-0000-0400-000000010000}"/>
    <hyperlink ref="A276" location="_6.03.03__" display="_6.03.03__" xr:uid="{00000000-0004-0000-0400-000001010000}"/>
    <hyperlink ref="A277" location="_6.03.04__" display="_6.03.04__" xr:uid="{00000000-0004-0000-0400-000002010000}"/>
    <hyperlink ref="A278" location="_6.03.05__Cuota" display="_6.03.05__Cuota" xr:uid="{00000000-0004-0000-0400-000003010000}"/>
    <hyperlink ref="A279" location="_6.03.99___1" display="_6.03.99___1" xr:uid="{00000000-0004-0000-0400-000004010000}"/>
    <hyperlink ref="A281" location="_6.04__" display="_6.04__" xr:uid="{00000000-0004-0000-0400-000005010000}"/>
    <hyperlink ref="A282" location="_6.04.01__" display="_6.04.01__" xr:uid="{00000000-0004-0000-0400-000006010000}"/>
    <hyperlink ref="A283" location="_6.04.02__" display="_6.04.02__" xr:uid="{00000000-0004-0000-0400-000007010000}"/>
    <hyperlink ref="A284" location="_6.04.03___1" display="_6.04.03___1" xr:uid="{00000000-0004-0000-0400-000008010000}"/>
    <hyperlink ref="A285" location="_6.04.04__" display="_6.04.04__" xr:uid="{00000000-0004-0000-0400-000009010000}"/>
    <hyperlink ref="A287" location="_6.05__" display="_6.05__" xr:uid="{00000000-0004-0000-0400-00000A010000}"/>
    <hyperlink ref="A288" location="_6.05.01__" display="_6.05.01__" xr:uid="{00000000-0004-0000-0400-00000B010000}"/>
    <hyperlink ref="A290" location="_6.06__" display="_6.06__" xr:uid="{00000000-0004-0000-0400-00000C010000}"/>
    <hyperlink ref="B290" location="_6.06__" display="_6.06__" xr:uid="{00000000-0004-0000-0400-00000D010000}"/>
    <hyperlink ref="A291" location="_6.06.01___1" display="_6.06.01___1" xr:uid="{00000000-0004-0000-0400-00000E010000}"/>
    <hyperlink ref="A292" location="_6.06.02__" display="_6.06.02__" xr:uid="{00000000-0004-0000-0400-00000F010000}"/>
    <hyperlink ref="A294" location="_6.07__" display="_6.07__" xr:uid="{00000000-0004-0000-0400-000010010000}"/>
    <hyperlink ref="B294" location="_6.07__" display="_6.07__" xr:uid="{00000000-0004-0000-0400-000011010000}"/>
    <hyperlink ref="A295" location="_6.07.01__" display="_6.07.01__" xr:uid="{00000000-0004-0000-0400-000012010000}"/>
    <hyperlink ref="A296" location="_6.07.02___1" display="_6.07.02___1" xr:uid="{00000000-0004-0000-0400-000013010000}"/>
    <hyperlink ref="A298" location="_7__" display="_7__" xr:uid="{00000000-0004-0000-0400-000014010000}"/>
    <hyperlink ref="A299" location="_7.01__" display="_7.01__" xr:uid="{00000000-0004-0000-0400-000015010000}"/>
    <hyperlink ref="B299" location="_7.01__" display="_7.01__" xr:uid="{00000000-0004-0000-0400-000016010000}"/>
    <hyperlink ref="A300" location="_7.01.01__" display="_7.01.01__" xr:uid="{00000000-0004-0000-0400-000017010000}"/>
    <hyperlink ref="A301" location="_7.01.02__" display="_7.01.02__" xr:uid="{00000000-0004-0000-0400-000018010000}"/>
    <hyperlink ref="A302" location="_7.01.03__" display="_7.01.03__" xr:uid="{00000000-0004-0000-0400-000019010000}"/>
    <hyperlink ref="A303" location="_7.01.04__" display="_7.01.04__" xr:uid="{00000000-0004-0000-0400-00001A010000}"/>
    <hyperlink ref="A305" location="_7.01.06__" display="_7.01.06__" xr:uid="{00000000-0004-0000-0400-00001B010000}"/>
    <hyperlink ref="A306" location="_7.01.07__" display="_7.01.07__" xr:uid="{00000000-0004-0000-0400-00001C010000}"/>
    <hyperlink ref="A308" location="_7.02__" display="_7.02__" xr:uid="{00000000-0004-0000-0400-00001D010000}"/>
    <hyperlink ref="A309" location="_7.02.01__Transferencias" display="_7.02.01__Transferencias" xr:uid="{00000000-0004-0000-0400-00001E010000}"/>
    <hyperlink ref="A311" location="_7.03___1" display="_7.03___1" xr:uid="{00000000-0004-0000-0400-00001F010000}"/>
    <hyperlink ref="B311" location="_7.03___1" display="_7.03___1" xr:uid="{00000000-0004-0000-0400-000020010000}"/>
    <hyperlink ref="A312" location="_7.03.01__" display="_7.03.01__" xr:uid="{00000000-0004-0000-0400-000021010000}"/>
    <hyperlink ref="A313" location="_7.03.02__" display="_7.03.02__" xr:uid="{00000000-0004-0000-0400-000022010000}"/>
    <hyperlink ref="A314" location="_7.03.03__" display="_7.03.03__" xr:uid="{00000000-0004-0000-0400-000023010000}"/>
    <hyperlink ref="A315" location="_7.03.99_Transferencias_de" display="_7.03.99_Transferencias_de" xr:uid="{00000000-0004-0000-0400-000024010000}"/>
    <hyperlink ref="A317" location="_7.04___1" display="_7.04___1" xr:uid="{00000000-0004-0000-0400-000025010000}"/>
    <hyperlink ref="A318" location="_7.04.01__" display="_7.04.01__" xr:uid="{00000000-0004-0000-0400-000026010000}"/>
    <hyperlink ref="A320" location="_7.05__" display="_7.05__" xr:uid="{00000000-0004-0000-0400-000027010000}"/>
    <hyperlink ref="B320" location="_7.05__" display="_7.05__" xr:uid="{00000000-0004-0000-0400-000028010000}"/>
    <hyperlink ref="A321" location="_7.05.01_Transferencias_de" display="_7.05.01_Transferencias_de" xr:uid="{00000000-0004-0000-0400-000029010000}"/>
    <hyperlink ref="A322" location="_7.05.02__" display="_7.05.02__" xr:uid="{00000000-0004-0000-0400-00002A010000}"/>
    <hyperlink ref="A324" location="_8_AMORTIZACION_2" display="_8_AMORTIZACION_2" xr:uid="{00000000-0004-0000-0400-00002B010000}"/>
    <hyperlink ref="A325" location="_8.01_Amortización_de" display="_8.01_Amortización_de" xr:uid="{00000000-0004-0000-0400-00002C010000}"/>
    <hyperlink ref="B325" location="_8.01_Amortización_de" display="_8.01_Amortización_de" xr:uid="{00000000-0004-0000-0400-00002D010000}"/>
    <hyperlink ref="A326" location="_8.01.01__" display="_8.01.01__" xr:uid="{00000000-0004-0000-0400-00002E010000}"/>
    <hyperlink ref="A327" location="_8.01.02__" display="_8.01.02__" xr:uid="{00000000-0004-0000-0400-00002F010000}"/>
    <hyperlink ref="A328" location="_8.01.03___1" display="_8.01.03___1" xr:uid="{00000000-0004-0000-0400-000030010000}"/>
    <hyperlink ref="A329" location="_8.01.04__" display="_8.01.04__" xr:uid="{00000000-0004-0000-0400-000031010000}"/>
    <hyperlink ref="A331" location="_8.02_Amortización_de" display="_8.02_Amortización_de" xr:uid="{00000000-0004-0000-0400-000032010000}"/>
    <hyperlink ref="B331" location="_8.02_Amortización_de" display="_8.02_Amortización_de" xr:uid="{00000000-0004-0000-0400-000033010000}"/>
    <hyperlink ref="A332" location="_8.02.01__" display="_8.02.01__" xr:uid="{00000000-0004-0000-0400-000034010000}"/>
    <hyperlink ref="A333" location="_8.02.02__" display="_8.02.02__" xr:uid="{00000000-0004-0000-0400-000035010000}"/>
    <hyperlink ref="A334" location="_Amortización_de_préstamos" display="_Amortización_de_préstamos" xr:uid="{00000000-0004-0000-0400-000036010000}"/>
    <hyperlink ref="A335" location="_8.02.04__" display="_8.02.04__" xr:uid="{00000000-0004-0000-0400-000037010000}"/>
    <hyperlink ref="A336" location="_8.02.05__" display="_8.02.05__" xr:uid="{00000000-0004-0000-0400-000038010000}"/>
    <hyperlink ref="A337" location="_8.02.06__" display="_8.02.06__" xr:uid="{00000000-0004-0000-0400-000039010000}"/>
    <hyperlink ref="A338" location="_8.02.07__" display="_8.02.07__" xr:uid="{00000000-0004-0000-0400-00003A010000}"/>
    <hyperlink ref="A339" location="_8.02.08__" display="_8.02.08__" xr:uid="{00000000-0004-0000-0400-00003B010000}"/>
    <hyperlink ref="A341" location="_9___1" display="_9___1" xr:uid="{00000000-0004-0000-0400-00003C010000}"/>
    <hyperlink ref="A342" location="_Hlt506371758" display="_Hlt506371758" xr:uid="{00000000-0004-0000-0400-00003D010000}"/>
    <hyperlink ref="B342" location="_Hlt506371758" display="_Hlt506371758" xr:uid="{00000000-0004-0000-0400-00003E010000}"/>
    <hyperlink ref="A343" location="_9.01.03__" display="_9.01.03__" xr:uid="{00000000-0004-0000-0400-00003F010000}"/>
    <hyperlink ref="A345" location="_9.02__" display="_9.02__" xr:uid="{00000000-0004-0000-0400-000040010000}"/>
    <hyperlink ref="B345" location="_9.02__" display="_9.02__" xr:uid="{00000000-0004-0000-0400-000041010000}"/>
    <hyperlink ref="A346" location="_9.02.01__" display="_9.02.01__" xr:uid="{00000000-0004-0000-0400-000042010000}"/>
    <hyperlink ref="A347" location="_9.02.02__" display="_9.02.02__" xr:uid="{00000000-0004-0000-0400-000043010000}"/>
    <hyperlink ref="B11" location="_0__REMUNERACIONES" display="_0__REMUNERACIONES" xr:uid="{00000000-0004-0000-0400-000044010000}"/>
    <hyperlink ref="B13" location="_0.01.01_Sueldos_para_cargos fijos" display="_0.01.01_Sueldos_para_cargos fijos" xr:uid="{00000000-0004-0000-0400-000045010000}"/>
    <hyperlink ref="B14" location="_0.01.02_Jornales" display="_0.01.02_Jornales" xr:uid="{00000000-0004-0000-0400-000046010000}"/>
    <hyperlink ref="B15" location="_0.01.03___Servicios especiales" display="_0.01.03___Servicios especiales" xr:uid="{00000000-0004-0000-0400-000047010000}"/>
    <hyperlink ref="B16" location="_0.01.04___  Sueldos a base de comis" display="_0.01.04___  Sueldos a base de comis" xr:uid="{00000000-0004-0000-0400-000048010000}"/>
    <hyperlink ref="B17" location="_0.01.05_Suplencias" display="_0.01.05_Suplencias" xr:uid="{00000000-0004-0000-0400-000049010000}"/>
    <hyperlink ref="B20" location="_0.02.01_Tiempo_extraordinario" display="_0.02.01_Tiempo_extraordinario" xr:uid="{00000000-0004-0000-0400-00004A010000}"/>
    <hyperlink ref="B21" location="_0.02.02_Recargo_de_funciones" display="_0.02.02_Recargo_de_funciones" xr:uid="{00000000-0004-0000-0400-00004B010000}"/>
    <hyperlink ref="B22" location="_0.02.03___  Disponibilidad laboral" display="_0.02.03___  Disponibilidad laboral" xr:uid="{00000000-0004-0000-0400-00004C010000}"/>
    <hyperlink ref="B23" location="_Hlt506206007" display="_Hlt506206007" xr:uid="{00000000-0004-0000-0400-00004D010000}"/>
    <hyperlink ref="B24" location="_0.01.05__" display="_0.01.05__" xr:uid="{00000000-0004-0000-0400-00004E010000}"/>
    <hyperlink ref="B27" location="_Hlt506206189" display="_Hlt506206189" xr:uid="{00000000-0004-0000-0400-00004F010000}"/>
    <hyperlink ref="B28" location="_0.03.02_Restricción_al_ejercicio  l" display="_0.03.02_Restricción_al_ejercicio  l" xr:uid="{00000000-0004-0000-0400-000050010000}"/>
    <hyperlink ref="B29" location="_0.03.03___ Decimotercer mes" display="_0.03.03___ Decimotercer mes" xr:uid="{00000000-0004-0000-0400-000051010000}"/>
    <hyperlink ref="B30" location="_0.03.04___ Salario escolar" display="_0.03.04___ Salario escolar" xr:uid="{00000000-0004-0000-0400-000052010000}"/>
    <hyperlink ref="B31" location="_0.03.99__" display="_0.03.99__" xr:uid="{00000000-0004-0000-0400-000053010000}"/>
    <hyperlink ref="B34" location="_Contribución_Patronal_al" display="_Contribución_Patronal_al" xr:uid="{00000000-0004-0000-0400-000054010000}"/>
    <hyperlink ref="B35" location="_0.04.02__" display="_0.04.02__" xr:uid="{00000000-0004-0000-0400-000055010000}"/>
    <hyperlink ref="B36" location="_0.04.03___     Contribución Patrona" display="_0.04.03___     Contribución Patrona" xr:uid="{00000000-0004-0000-0400-000056010000}"/>
    <hyperlink ref="B37" location="_0.04.04___  Contribución Patronal a" display="_0.04.04___  Contribución Patronal a" xr:uid="{00000000-0004-0000-0400-000057010000}"/>
    <hyperlink ref="B38" location="_0.04.05___ Contribución Patronal al" display="_0.04.05___ Contribución Patronal al" xr:uid="{00000000-0004-0000-0400-000058010000}"/>
    <hyperlink ref="B40" location="OLE_LINK6" display="OLE_LINK6" xr:uid="{00000000-0004-0000-0400-000059010000}"/>
    <hyperlink ref="B41" location="OLE_LINK6" display="OLE_LINK6" xr:uid="{00000000-0004-0000-0400-00005A010000}"/>
    <hyperlink ref="B42" location="_0.05.01___Contribución Patronal al " display="_0.05.01___Contribución Patronal al " xr:uid="{00000000-0004-0000-0400-00005B010000}"/>
    <hyperlink ref="B43" location="_0.05.02__" display="_0.05.02__" xr:uid="{00000000-0004-0000-0400-00005C010000}"/>
    <hyperlink ref="B44" location="_0.05.03___ Aporte Patronal al Fondo" display="_0.05.03___ Aporte Patronal al Fondo" xr:uid="{00000000-0004-0000-0400-00005D010000}"/>
    <hyperlink ref="B45" location="_0.05.04___ Contribución  patronal a" display="_0.05.04___ Contribución  patronal a" xr:uid="{00000000-0004-0000-0400-00005E010000}"/>
    <hyperlink ref="B46" location="_0.05.05___Contribución  patronal a " display="_0.05.05___Contribución  patronal a " xr:uid="{00000000-0004-0000-0400-00005F010000}"/>
    <hyperlink ref="A45" location="_0.05.04___ Contribución  patronal a" display="_0.05.04___ Contribución  patronal a" xr:uid="{00000000-0004-0000-0400-000060010000}"/>
    <hyperlink ref="B48" location="OLE_LINK8" display="OLE_LINK8" xr:uid="{00000000-0004-0000-0400-000061010000}"/>
    <hyperlink ref="A50" location="_0.99.99__" display="_0.99.99__" xr:uid="{00000000-0004-0000-0400-000062010000}"/>
    <hyperlink ref="B49" location="_0.99.01___Gastos de representación " display="_0.99.01___Gastos de representación " xr:uid="{00000000-0004-0000-0400-000063010000}"/>
    <hyperlink ref="B50" location="_0.99.99__" display="_0.99.99__" xr:uid="{00000000-0004-0000-0400-000064010000}"/>
    <hyperlink ref="B52" location="_1___4" display="_1___4" xr:uid="{00000000-0004-0000-0400-000065010000}"/>
    <hyperlink ref="B54" location="_1.01.01___Alquiler de edificios, lo" display="_1.01.01___Alquiler de edificios, lo" xr:uid="{00000000-0004-0000-0400-000066010000}"/>
    <hyperlink ref="B55" location="_Hlt506254949" display="_Hlt506254949" xr:uid="{00000000-0004-0000-0400-000067010000}"/>
    <hyperlink ref="B56" location="_1.01.03___ Alquiler de equipo de có" display="_1.01.03___ Alquiler de equipo de có" xr:uid="{00000000-0004-0000-0400-000068010000}"/>
    <hyperlink ref="B57" location="_1.01.04___Alquiler y derechos para " display="_1.01.04___Alquiler y derechos para " xr:uid="{00000000-0004-0000-0400-000069010000}"/>
    <hyperlink ref="B58" location="_1.01.99___Otros alquileres" display="_1.01.99___Otros alquileres" xr:uid="{00000000-0004-0000-0400-00006A010000}"/>
    <hyperlink ref="B61" location="_1.02.01___Servicio de agua y alcant" display="_1.02.01___Servicio de agua y alcant" xr:uid="{00000000-0004-0000-0400-00006B010000}"/>
    <hyperlink ref="B62" location="_1.02.02__" display="_1.02.02__" xr:uid="{00000000-0004-0000-0400-00006C010000}"/>
    <hyperlink ref="B63" location="_1.02.03___ Servicio de correo" display="_1.02.03___ Servicio de correo" xr:uid="{00000000-0004-0000-0400-00006D010000}"/>
    <hyperlink ref="B64" location="_1.02.04___ Servicio de telecomunica" display="_1.02.04___ Servicio de telecomunica" xr:uid="{00000000-0004-0000-0400-00006E010000}"/>
    <hyperlink ref="B65" location="_1.02.99___Otros servicios básicos" display="_1.02.99___Otros servicios básicos" xr:uid="{00000000-0004-0000-0400-00006F010000}"/>
    <hyperlink ref="B68" location="_Hlt506255274" display="_Hlt506255274" xr:uid="{00000000-0004-0000-0400-000070010000}"/>
    <hyperlink ref="B69" location="_1.03.02__" display="_1.03.02__" xr:uid="{00000000-0004-0000-0400-000071010000}"/>
    <hyperlink ref="B70" location="_1.03.03___Impresión, encuadernación" display="_1.03.03___Impresión, encuadernación" xr:uid="{00000000-0004-0000-0400-000072010000}"/>
    <hyperlink ref="B71" location="_1.03.04___   Transporte de bienes" display="_1.03.04___   Transporte de bienes" xr:uid="{00000000-0004-0000-0400-000073010000}"/>
    <hyperlink ref="B72" location="_1.03.05__" display="_1.03.05__" xr:uid="{00000000-0004-0000-0400-000074010000}"/>
    <hyperlink ref="B73" location="_1.03.06___Comisiones y gastos por s" display="_1.03.06___Comisiones y gastos por s" xr:uid="{00000000-0004-0000-0400-000075010000}"/>
    <hyperlink ref="B74" location="_1.03.07___Servicios de transferenci" display="_1.03.07___Servicios de transferenci" xr:uid="{00000000-0004-0000-0400-000076010000}"/>
    <hyperlink ref="B77" location="_1.04.01___Servicios médicos y de la" display="_1.04.01___Servicios médicos y de la" xr:uid="{00000000-0004-0000-0400-000077010000}"/>
    <hyperlink ref="B78" location="_1.04.02___Servicios jurídicos" display="_1.04.02___Servicios jurídicos" xr:uid="{00000000-0004-0000-0400-000078010000}"/>
    <hyperlink ref="B79" location="_1.04.03___Servicios de ingeniería" display="_1.04.03___Servicios de ingeniería" xr:uid="{00000000-0004-0000-0400-000079010000}"/>
    <hyperlink ref="B80" location="_1.04.04___Servicios en ciencias eco" display="_1.04.04___Servicios en ciencias eco" xr:uid="{00000000-0004-0000-0400-00007A010000}"/>
    <hyperlink ref="B81" location="_1.04.05___Servicios de desarrollo d" display="_1.04.05___Servicios de desarrollo d" xr:uid="{00000000-0004-0000-0400-00007B010000}"/>
    <hyperlink ref="B82" location="_1.04.06___Servicios generales" display="_1.04.06___Servicios generales" xr:uid="{00000000-0004-0000-0400-00007C010000}"/>
    <hyperlink ref="B83" location="_1.04.99___Otros servicios de gestió" display="_1.04.99___Otros servicios de gestió" xr:uid="{00000000-0004-0000-0400-00007D010000}"/>
    <hyperlink ref="B92" location="_1.06.01__Seguros" display="_1.06.01__Seguros" xr:uid="{00000000-0004-0000-0400-000082010000}"/>
    <hyperlink ref="B93" location="_1.06.02___Reaseguros" display="_1.06.02___Reaseguros" xr:uid="{00000000-0004-0000-0400-000083010000}"/>
    <hyperlink ref="B94" location="_1.06.03___Obligaciones por contrato" display="_1.06.03___Obligaciones por contrato" xr:uid="{00000000-0004-0000-0400-000084010000}"/>
    <hyperlink ref="B97" location="_Hlt506361970" display="_Hlt506361970" xr:uid="{00000000-0004-0000-0400-000085010000}"/>
    <hyperlink ref="B98" location="_1.07.02___Actividades protocolarias" display="_1.07.02___Actividades protocolarias" xr:uid="{00000000-0004-0000-0400-000086010000}"/>
    <hyperlink ref="B99" location="_1.07.03___Gastos de representación " display="_1.07.03___Gastos de representación " xr:uid="{00000000-0004-0000-0400-000087010000}"/>
    <hyperlink ref="B102" location="_1.08.01___Mantenimiento de edificio" display="_1.08.01___Mantenimiento de edificio" xr:uid="{00000000-0004-0000-0400-000088010000}"/>
    <hyperlink ref="B103" location="_1.08.02___Mantenimiento de vías de " display="_1.08.02___Mantenimiento de vías de " xr:uid="{00000000-0004-0000-0400-000089010000}"/>
    <hyperlink ref="B104" location="_1.08.03___Mantenimiento de instalac" display="_1.08.03___Mantenimiento de instalac" xr:uid="{00000000-0004-0000-0400-00008A010000}"/>
    <hyperlink ref="B105" location="_1.08.04___Mantenimiento y reparació" display="_1.08.04___Mantenimiento y reparació" xr:uid="{00000000-0004-0000-0400-00008B010000}"/>
    <hyperlink ref="B106" location="_1.08.05___Mantenimiento y reparació" display="_1.08.05___Mantenimiento y reparació" xr:uid="{00000000-0004-0000-0400-00008C010000}"/>
    <hyperlink ref="B107" location="_1.08.06___  Mantenimiento y reparac" display="_1.08.06___  Mantenimiento y reparac" xr:uid="{00000000-0004-0000-0400-00008D010000}"/>
    <hyperlink ref="B108" location="_1.08.07___Mantenimiento y reparació" display="_1.08.07___Mantenimiento y reparació" xr:uid="{00000000-0004-0000-0400-00008E010000}"/>
    <hyperlink ref="B109" location="_1.08.08___Mantenimiento y reparació" display="_1.08.08___Mantenimiento y reparació" xr:uid="{00000000-0004-0000-0400-00008F010000}"/>
    <hyperlink ref="B110" location="_1.08.99___Mantenimiento y reparació" display="_1.08.99___Mantenimiento y reparació" xr:uid="{00000000-0004-0000-0400-000090010000}"/>
    <hyperlink ref="B113" location="_1.09.01___Impuestos sobre ingresos " display="_1.09.01___Impuestos sobre ingresos " xr:uid="{00000000-0004-0000-0400-000091010000}"/>
    <hyperlink ref="B114" location="_1.09.02___Impuestos sobre bienes in_1" display="_1.09.02___Impuestos sobre bienes in_1" xr:uid="{00000000-0004-0000-0400-000092010000}"/>
    <hyperlink ref="B115" location="_1.09.03___Impuestos de patentes" display="_1.09.03___Impuestos de patentes" xr:uid="{00000000-0004-0000-0400-000093010000}"/>
    <hyperlink ref="B116" location="_1.09.99__" display="_1.09.99__" xr:uid="{00000000-0004-0000-0400-000094010000}"/>
    <hyperlink ref="B119" location="_1.99.01___  Servicios de regulación" display="_1.99.01___  Servicios de regulación" xr:uid="{00000000-0004-0000-0400-000095010000}"/>
    <hyperlink ref="B120" location="_1.99.02___  Intereses moratorios y " display="_1.99.02___  Intereses moratorios y " xr:uid="{00000000-0004-0000-0400-000096010000}"/>
    <hyperlink ref="B121" location="_1.99.03___  Gastos de oficinas en e" display="_1.99.03___  Gastos de oficinas en e" xr:uid="{00000000-0004-0000-0400-000097010000}"/>
    <hyperlink ref="B122" location="_1.99.04__" display="_1.99.04__" xr:uid="{00000000-0004-0000-0400-000098010000}"/>
    <hyperlink ref="B123" location="_1.99.05___  Deducibles" display="_1.99.05___  Deducibles" xr:uid="{00000000-0004-0000-0400-000099010000}"/>
    <hyperlink ref="B124" location="_Hlt506356377" display="_Hlt506356377" xr:uid="{00000000-0004-0000-0400-00009A010000}"/>
    <hyperlink ref="B126" location="_2___4" display="_2___4" xr:uid="{00000000-0004-0000-0400-00009B010000}"/>
    <hyperlink ref="B128" location="_2.01.01___   Combustibles y lubrica_1" display="_2.01.01___   Combustibles y lubrica_1" xr:uid="{00000000-0004-0000-0400-00009C010000}"/>
    <hyperlink ref="B129" location="_2.01.02___  Productos farmacéuticos" display="_2.01.02___  Productos farmacéuticos" xr:uid="{00000000-0004-0000-0400-00009D010000}"/>
    <hyperlink ref="B130" location="_2.01.03___  Productos veterinarios" display="_2.01.03___  Productos veterinarios" xr:uid="{00000000-0004-0000-0400-00009E010000}"/>
    <hyperlink ref="B131" location="_2.01.04___ Tintas, pinturas y diluy" display="_2.01.04___ Tintas, pinturas y diluy" xr:uid="{00000000-0004-0000-0400-00009F010000}"/>
    <hyperlink ref="B132" location="_2.01.99___  Otros productos químico" display="_2.01.99___  Otros productos químico" xr:uid="{00000000-0004-0000-0400-0000A0010000}"/>
    <hyperlink ref="B135" location="_2.02.01__" display="_2.02.01__" xr:uid="{00000000-0004-0000-0400-0000A1010000}"/>
    <hyperlink ref="B136" location="_2.02.02___Productos agroforestales" display="_2.02.02___Productos agroforestales" xr:uid="{00000000-0004-0000-0400-0000A2010000}"/>
    <hyperlink ref="B137" location="_2.02.03___Alimentos y bebidas" display="_2.02.03___Alimentos y bebidas" xr:uid="{00000000-0004-0000-0400-0000A3010000}"/>
    <hyperlink ref="B138" location="_2.02.04___1" display="_2.02.04___1" xr:uid="{00000000-0004-0000-0400-0000A4010000}"/>
    <hyperlink ref="B141" location="_2.03__" display="_2.03__" xr:uid="{00000000-0004-0000-0400-0000A5010000}"/>
    <hyperlink ref="B142" location="_2.03.01___   Materiales y productos_1" display="_2.03.01___   Materiales y productos_1" xr:uid="{00000000-0004-0000-0400-0000A6010000}"/>
    <hyperlink ref="B143" location="_2.03.02___   Materiales y productos_1" display="_2.03.02___   Materiales y productos_1" xr:uid="{00000000-0004-0000-0400-0000A7010000}"/>
    <hyperlink ref="B144" location="_2.03.03___    Madera y sus derivado_1" display="_2.03.03___    Madera y sus derivado_1" xr:uid="{00000000-0004-0000-0400-0000A8010000}"/>
    <hyperlink ref="B145" location="_2.03.04___  Materiales y productos _1" display="_2.03.04___  Materiales y productos _1" xr:uid="{00000000-0004-0000-0400-0000A9010000}"/>
    <hyperlink ref="B146" location="_2.03.05___    Materiales y producto_1" display="_2.03.05___    Materiales y producto_1" xr:uid="{00000000-0004-0000-0400-0000AA010000}"/>
    <hyperlink ref="B147" location="_Hlt506356393" display="_Hlt506356393" xr:uid="{00000000-0004-0000-0400-0000AB010000}"/>
    <hyperlink ref="B148" location="_2.03.99___   Otros materiales y pro_1" display="_2.03.99___   Otros materiales y pro_1" xr:uid="{00000000-0004-0000-0400-0000AC010000}"/>
    <hyperlink ref="B151" location="_2.04.01___   Herramientas e instrum_1" display="_2.04.01___   Herramientas e instrum_1" xr:uid="{00000000-0004-0000-0400-0000AD010000}"/>
    <hyperlink ref="B152" location="_2.04.02__" display="_2.04.02__" xr:uid="{00000000-0004-0000-0400-0000AE010000}"/>
    <hyperlink ref="B154" location="_2.05__" display="_2.05__" xr:uid="{00000000-0004-0000-0400-0000AF010000}"/>
    <hyperlink ref="B155" location="_2.05.01___Materia prima_1" display="_2.05.01___Materia prima_1" xr:uid="{00000000-0004-0000-0400-0000B0010000}"/>
    <hyperlink ref="B156" location="_2.05.02___Productos terminados_1" display="_2.05.02___Productos terminados_1" xr:uid="{00000000-0004-0000-0400-0000B1010000}"/>
    <hyperlink ref="B157" location="_2.05.03___Energía eléctrica_1" display="_2.05.03___Energía eléctrica_1" xr:uid="{00000000-0004-0000-0400-0000B2010000}"/>
    <hyperlink ref="B158" location="_Hlt506373174" display="_Hlt506373174" xr:uid="{00000000-0004-0000-0400-0000B3010000}"/>
    <hyperlink ref="B161" location="_2.99.01__" display="_2.99.01__" xr:uid="{00000000-0004-0000-0400-0000B4010000}"/>
    <hyperlink ref="B162" location="_2.99.02___ Útiles y materiales médi" display="_2.99.02___ Útiles y materiales médi" xr:uid="{00000000-0004-0000-0400-0000B5010000}"/>
    <hyperlink ref="B163" location="_2.99.03__" display="_2.99.03__" xr:uid="{00000000-0004-0000-0400-0000B6010000}"/>
    <hyperlink ref="B164" location="_2.99.04__" display="_2.99.04__" xr:uid="{00000000-0004-0000-0400-0000B7010000}"/>
    <hyperlink ref="B165" location="_2.99.05___ Útiles y materiales de l" display="_2.99.05___ Útiles y materiales de l" xr:uid="{00000000-0004-0000-0400-0000B8010000}"/>
    <hyperlink ref="B166" location="_2.99.06__" display="_2.99.06__" xr:uid="{00000000-0004-0000-0400-0000B9010000}"/>
    <hyperlink ref="B167" location="_2.99.07__" display="_2.99.07__" xr:uid="{00000000-0004-0000-0400-0000BA010000}"/>
    <hyperlink ref="B168" location="_2.99.99__" display="_2.99.99__" xr:uid="{00000000-0004-0000-0400-0000BB010000}"/>
    <hyperlink ref="B170" location="_3___1" display="_3___1" xr:uid="{00000000-0004-0000-0400-0000BC010000}"/>
    <hyperlink ref="B172" location="_3.01.01__" display="_3.01.01__" xr:uid="{00000000-0004-0000-0400-0000BD010000}"/>
    <hyperlink ref="B173" location="_3.01.02___1" display="_3.01.02___1" xr:uid="{00000000-0004-0000-0400-0000BE010000}"/>
    <hyperlink ref="B174" location="_3.01.03__Intereses" display="_3.01.03__Intereses" xr:uid="{00000000-0004-0000-0400-0000BF010000}"/>
    <hyperlink ref="B175" location="_3.01.04__Intereses" display="_3.01.04__Intereses" xr:uid="{00000000-0004-0000-0400-0000C0010000}"/>
    <hyperlink ref="B178" location="_3.02.01__" display="_3.02.01__" xr:uid="{00000000-0004-0000-0400-0000C1010000}"/>
    <hyperlink ref="B179" location="_3.02.02__" display="_3.02.02__" xr:uid="{00000000-0004-0000-0400-0000C2010000}"/>
    <hyperlink ref="B180" location="_3.02.03___1" display="_3.02.03___1" xr:uid="{00000000-0004-0000-0400-0000C3010000}"/>
    <hyperlink ref="B181" location="_3.02.04___Intereses sobre préstamos" display="_3.02.04___Intereses sobre préstamos" xr:uid="{00000000-0004-0000-0400-0000C4010000}"/>
    <hyperlink ref="B182" location="_3.02.05__" display="_3.02.05__" xr:uid="{00000000-0004-0000-0400-0000C5010000}"/>
    <hyperlink ref="B183" location="_3.02.06__" display="_3.02.06__" xr:uid="{00000000-0004-0000-0400-0000C6010000}"/>
    <hyperlink ref="B184" location="_3.02.07__" display="_3.02.07__" xr:uid="{00000000-0004-0000-0400-0000C7010000}"/>
    <hyperlink ref="B185" location="_3.02.08__" display="_3.02.08__" xr:uid="{00000000-0004-0000-0400-0000C8010000}"/>
    <hyperlink ref="A187" location="_3.03__" display="_3.03__" xr:uid="{00000000-0004-0000-0400-0000C9010000}"/>
    <hyperlink ref="B188" location="_3.03.01__" display="_3.03.01__" xr:uid="{00000000-0004-0000-0400-0000CA010000}"/>
    <hyperlink ref="B189" location="_3.03.99___Intereses sobre otras obl" display="_3.03.99___Intereses sobre otras obl" xr:uid="{00000000-0004-0000-0400-0000CB010000}"/>
    <hyperlink ref="B192" location="_3.99.01__Comisiones" display="_3.99.01__Comisiones" xr:uid="{00000000-0004-0000-0400-0000CC010000}"/>
    <hyperlink ref="B193" location="_3.99.02__Comisiones" display="_3.99.02__Comisiones" xr:uid="{00000000-0004-0000-0400-0000CD010000}"/>
    <hyperlink ref="B194" location="_3.99.03__" display="_3.99.03__" xr:uid="{00000000-0004-0000-0400-0000CE010000}"/>
    <hyperlink ref="B195" location="_3.99.04__" display="_3.99.04__" xr:uid="{00000000-0004-0000-0400-0000CF010000}"/>
    <hyperlink ref="B196" location="_3.99.05__" display="_3.99.05__" xr:uid="{00000000-0004-0000-0400-0000D0010000}"/>
    <hyperlink ref="B200" location="_4.01.01__" display="_4.01.01__" xr:uid="{00000000-0004-0000-0400-0000D1010000}"/>
    <hyperlink ref="B201" location="_4.01.02__" display="_4.01.02__" xr:uid="{00000000-0004-0000-0400-0000D2010000}"/>
    <hyperlink ref="B202" location="_4.01.03__" display="_4.01.03__" xr:uid="{00000000-0004-0000-0400-0000D3010000}"/>
    <hyperlink ref="B203" location="_4.01.04__" display="_4.01.04__" xr:uid="{00000000-0004-0000-0400-0000D4010000}"/>
    <hyperlink ref="B204" location="_4.01.05__" display="_4.01.05__" xr:uid="{00000000-0004-0000-0400-0000D5010000}"/>
    <hyperlink ref="B205" location="_4.01.06__" display="_4.01.06__" xr:uid="{00000000-0004-0000-0400-0000D6010000}"/>
    <hyperlink ref="B206" location="_4.01.07__" display="_4.01.07__" xr:uid="{00000000-0004-0000-0400-0000D7010000}"/>
    <hyperlink ref="B207" location="_4.01.08__" display="_4.01.08__" xr:uid="{00000000-0004-0000-0400-0000D8010000}"/>
    <hyperlink ref="B210" location="_4.02.01__" display="_4.02.01__" xr:uid="{00000000-0004-0000-0400-0000D9010000}"/>
    <hyperlink ref="B211" location="_4.02.02__" display="_4.02.02__" xr:uid="{00000000-0004-0000-0400-0000DA010000}"/>
    <hyperlink ref="B212" location="_4.02.03__" display="_4.02.03__" xr:uid="{00000000-0004-0000-0400-0000DB010000}"/>
    <hyperlink ref="B213" location="_4.02.04__" display="_4.02.04__" xr:uid="{00000000-0004-0000-0400-0000DC010000}"/>
    <hyperlink ref="B214" location="_4.02.05___1" display="_4.02.05___1" xr:uid="{00000000-0004-0000-0400-0000DD010000}"/>
    <hyperlink ref="B215" location="_4.02.06__" display="_4.02.06__" xr:uid="{00000000-0004-0000-0400-0000DE010000}"/>
    <hyperlink ref="B216" location="_4.02.07__" display="_4.02.07__" xr:uid="{00000000-0004-0000-0400-0000DF010000}"/>
    <hyperlink ref="B217" location="_4.02.08__" display="_4.02.08__" xr:uid="{00000000-0004-0000-0400-0000E0010000}"/>
    <hyperlink ref="B220" location="_4.99.01__" display="_4.99.01__" xr:uid="{00000000-0004-0000-0400-0000E1010000}"/>
    <hyperlink ref="B221" location="_4.99.99__" display="_4.99.99__" xr:uid="{00000000-0004-0000-0400-0000E2010000}"/>
    <hyperlink ref="B223" location="_5___1" display="_5___1" xr:uid="{00000000-0004-0000-0400-0000E3010000}"/>
    <hyperlink ref="B225" location="_5.01.01__" display="_5.01.01__" xr:uid="{00000000-0004-0000-0400-0000E4010000}"/>
    <hyperlink ref="B226" location="_5.01.02___Equipo de transporte" display="_5.01.02___Equipo de transporte" xr:uid="{00000000-0004-0000-0400-0000E5010000}"/>
    <hyperlink ref="B227" location="_5.01.03__" display="_5.01.03__" xr:uid="{00000000-0004-0000-0400-0000E6010000}"/>
    <hyperlink ref="B228" location="_5.01.04___1" display="_5.01.04___1" xr:uid="{00000000-0004-0000-0400-0000E7010000}"/>
    <hyperlink ref="B229" location="_5.01.05__" display="_5.01.05__" xr:uid="{00000000-0004-0000-0400-0000E8010000}"/>
    <hyperlink ref="B230" location="_5.01.06__" display="_5.01.06__" xr:uid="{00000000-0004-0000-0400-0000E9010000}"/>
    <hyperlink ref="B231" location="_5.01.07___1" display="_5.01.07___1" xr:uid="{00000000-0004-0000-0400-0000EA010000}"/>
    <hyperlink ref="B232" location="_5.01.99__" display="_5.01.99__" xr:uid="{00000000-0004-0000-0400-0000EB010000}"/>
    <hyperlink ref="B235" location="_5.02.01___Edificios" display="_5.02.01___Edificios" xr:uid="{00000000-0004-0000-0400-0000EC010000}"/>
    <hyperlink ref="B236" location="_5.02.02__" display="_5.02.02__" xr:uid="{00000000-0004-0000-0400-0000ED010000}"/>
    <hyperlink ref="B237" location="_5.02.03___Vías férreas" display="_5.02.03___Vías férreas" xr:uid="{00000000-0004-0000-0400-0000EE010000}"/>
    <hyperlink ref="B238" location="_5.02.04___Obras marítimas y fluvial" display="_5.02.04___Obras marítimas y fluvial" xr:uid="{00000000-0004-0000-0400-0000EF010000}"/>
    <hyperlink ref="B239" location="_5.02.05__" display="_5.02.05__" xr:uid="{00000000-0004-0000-0400-0000F0010000}"/>
    <hyperlink ref="B240" location="_5.02.06__" display="_5.02.06__" xr:uid="{00000000-0004-0000-0400-0000F1010000}"/>
    <hyperlink ref="B241" location="_5.02.07__" display="_5.02.07__" xr:uid="{00000000-0004-0000-0400-0000F2010000}"/>
    <hyperlink ref="B242" location="_5.02.99__" display="_5.02.99__" xr:uid="{00000000-0004-0000-0400-0000F3010000}"/>
    <hyperlink ref="B245" location="_5.03.01__" display="_5.03.01__" xr:uid="{00000000-0004-0000-0400-0000F4010000}"/>
    <hyperlink ref="B246" location="_5.03.02__" display="_5.03.02__" xr:uid="{00000000-0004-0000-0400-0000F5010000}"/>
    <hyperlink ref="B247" location="_5.03.99__" display="_5.03.99__" xr:uid="{00000000-0004-0000-0400-0000F6010000}"/>
    <hyperlink ref="B250" location="_5.99.01___1" display="_5.99.01___1" xr:uid="{00000000-0004-0000-0400-0000F7010000}"/>
    <hyperlink ref="B251" location="_5.99.02__" display="_5.99.02__" xr:uid="{00000000-0004-0000-0400-0000F8010000}"/>
    <hyperlink ref="B252" location="_5.99.03__" display="_5.99.03__" xr:uid="{00000000-0004-0000-0400-0000F9010000}"/>
    <hyperlink ref="B253" location="_5.99.99__" display="_5.99.99__" xr:uid="{00000000-0004-0000-0400-0000FA010000}"/>
    <hyperlink ref="B255" location="_6_TRANSFERENCIAS_CORRIENTES_4" display="_6_TRANSFERENCIAS_CORRIENTES_4" xr:uid="{00000000-0004-0000-0400-0000FB010000}"/>
    <hyperlink ref="B268" location="_6.02.01__" display="_6.02.01__" xr:uid="{00000000-0004-0000-0400-0000FC010000}"/>
    <hyperlink ref="B269" location="_6.02.02__" display="_6.02.02__" xr:uid="{00000000-0004-0000-0400-0000FD010000}"/>
    <hyperlink ref="B270" location="_6.02.03__" display="_6.02.03__" xr:uid="{00000000-0004-0000-0400-0000FE010000}"/>
    <hyperlink ref="B271" location="_6.02.99__" display="_6.02.99__" xr:uid="{00000000-0004-0000-0400-0000FF010000}"/>
    <hyperlink ref="B274" location="_6.03.01___Prestaciones legales_1" display="_6.03.01___Prestaciones legales_1" xr:uid="{00000000-0004-0000-0400-000000020000}"/>
    <hyperlink ref="B275" location="_6.03.02__" display="_6.03.02__" xr:uid="{00000000-0004-0000-0400-000001020000}"/>
    <hyperlink ref="B276" location="_6.03.03__" display="_6.03.03__" xr:uid="{00000000-0004-0000-0400-000002020000}"/>
    <hyperlink ref="B277" location="_6.03.04__" display="_6.03.04__" xr:uid="{00000000-0004-0000-0400-000003020000}"/>
    <hyperlink ref="B278" location="_6.03.05__Cuota" display="_6.03.05__Cuota" xr:uid="{00000000-0004-0000-0400-000004020000}"/>
    <hyperlink ref="B279" location="_6.03.99___1" display="_6.03.99___1" xr:uid="{00000000-0004-0000-0400-000005020000}"/>
    <hyperlink ref="B281" location="_6.04__" display="_6.04__" xr:uid="{00000000-0004-0000-0400-000006020000}"/>
    <hyperlink ref="B282" location="_6.04.01__" display="_6.04.01__" xr:uid="{00000000-0004-0000-0400-000007020000}"/>
    <hyperlink ref="B283" location="_6.04.02__" display="_6.04.02__" xr:uid="{00000000-0004-0000-0400-000008020000}"/>
    <hyperlink ref="B284" location="_6.04.03___1" display="_6.04.03___1" xr:uid="{00000000-0004-0000-0400-000009020000}"/>
    <hyperlink ref="B285" location="_6.04.04__" display="_6.04.04__" xr:uid="{00000000-0004-0000-0400-00000A020000}"/>
    <hyperlink ref="B287" location="_6.05__" display="_6.05__" xr:uid="{00000000-0004-0000-0400-00000B020000}"/>
    <hyperlink ref="B288" location="_6.05.01__" display="_6.05.01__" xr:uid="{00000000-0004-0000-0400-00000C020000}"/>
    <hyperlink ref="B291" location="_6.06.01___1" display="_6.06.01___1" xr:uid="{00000000-0004-0000-0400-00000D020000}"/>
    <hyperlink ref="B292" location="_6.06.02__" display="_6.06.02__" xr:uid="{00000000-0004-0000-0400-00000E020000}"/>
    <hyperlink ref="B295" location="_6.07.01__" display="_6.07.01__" xr:uid="{00000000-0004-0000-0400-00000F020000}"/>
    <hyperlink ref="B296" location="_6.07.02___1" display="_6.07.02___1" xr:uid="{00000000-0004-0000-0400-000010020000}"/>
    <hyperlink ref="B257" location="_6.01.01__" display="_6.01.01__" xr:uid="{00000000-0004-0000-0400-000011020000}"/>
    <hyperlink ref="B258" location="_6.01.02__" display="_6.01.02__" xr:uid="{00000000-0004-0000-0400-000012020000}"/>
    <hyperlink ref="B259" location="_6.01.03__" display="_6.01.03__" xr:uid="{00000000-0004-0000-0400-000013020000}"/>
    <hyperlink ref="B260" location="_6.01.04__" display="_6.01.04__" xr:uid="{00000000-0004-0000-0400-000014020000}"/>
    <hyperlink ref="B261" location="_6.01.05__" display="_6.01.05__" xr:uid="{00000000-0004-0000-0400-000015020000}"/>
    <hyperlink ref="B262" location="_6.01.06__" display="_6.01.06__" xr:uid="{00000000-0004-0000-0400-000016020000}"/>
    <hyperlink ref="B263" location="_6.01.07__" display="_6.01.07__" xr:uid="{00000000-0004-0000-0400-000017020000}"/>
    <hyperlink ref="B264" location="_6.01.08__" display="_6.01.08__" xr:uid="{00000000-0004-0000-0400-000018020000}"/>
    <hyperlink ref="B265" location="_6.01.09__" display="_6.01.09__" xr:uid="{00000000-0004-0000-0400-000019020000}"/>
    <hyperlink ref="B298" location="_7__" display="_7__" xr:uid="{00000000-0004-0000-0400-00001A020000}"/>
    <hyperlink ref="B300" location="_7.01.01__" display="_7.01.01__" xr:uid="{00000000-0004-0000-0400-00001B020000}"/>
    <hyperlink ref="B301" location="_7.01.02__" display="_7.01.02__" xr:uid="{00000000-0004-0000-0400-00001C020000}"/>
    <hyperlink ref="B302" location="_7.01.03__" display="_7.01.03__" xr:uid="{00000000-0004-0000-0400-00001D020000}"/>
    <hyperlink ref="B303" location="_7.01.04__" display="_7.01.04__" xr:uid="{00000000-0004-0000-0400-00001E020000}"/>
    <hyperlink ref="B304" location="_7.01.05__" display="_7.01.05__" xr:uid="{00000000-0004-0000-0400-00001F020000}"/>
    <hyperlink ref="B305" location="_7.01.06__" display="_7.01.06__" xr:uid="{00000000-0004-0000-0400-000020020000}"/>
    <hyperlink ref="B306" location="_7.01.07__" display="_7.01.07__" xr:uid="{00000000-0004-0000-0400-000021020000}"/>
    <hyperlink ref="B308" location="_7.02__" display="_7.02__" xr:uid="{00000000-0004-0000-0400-000022020000}"/>
    <hyperlink ref="B309" location="_7.02.01__Transferencias" display="_7.02.01__Transferencias" xr:uid="{00000000-0004-0000-0400-000023020000}"/>
    <hyperlink ref="B312" location="_7.03.01__" display="_7.03.01__" xr:uid="{00000000-0004-0000-0400-000024020000}"/>
    <hyperlink ref="B313" location="_7.03.02__" display="_7.03.02__" xr:uid="{00000000-0004-0000-0400-000025020000}"/>
    <hyperlink ref="B314" location="_7.03.03__" display="_7.03.03__" xr:uid="{00000000-0004-0000-0400-000026020000}"/>
    <hyperlink ref="B315" location="_7.03.99_Transferencias_de" display="_7.03.99_Transferencias_de" xr:uid="{00000000-0004-0000-0400-000027020000}"/>
    <hyperlink ref="B317" location="_7.04___1" display="_7.04___1" xr:uid="{00000000-0004-0000-0400-000028020000}"/>
    <hyperlink ref="B318" location="_7.04.01__" display="_7.04.01__" xr:uid="{00000000-0004-0000-0400-000029020000}"/>
    <hyperlink ref="B321" location="_7.05.01_Transferencias_de" display="_7.05.01_Transferencias_de" xr:uid="{00000000-0004-0000-0400-00002A020000}"/>
    <hyperlink ref="B322" location="_7.05.02__" display="_7.05.02__" xr:uid="{00000000-0004-0000-0400-00002B020000}"/>
    <hyperlink ref="B324" location="_8_AMORTIZACION_2" display="_8_AMORTIZACION_2" xr:uid="{00000000-0004-0000-0400-00002C020000}"/>
    <hyperlink ref="B326" location="_8.01.01__" display="_8.01.01__" xr:uid="{00000000-0004-0000-0400-00002D020000}"/>
    <hyperlink ref="B327" location="_8.01.02__" display="_8.01.02__" xr:uid="{00000000-0004-0000-0400-00002E020000}"/>
    <hyperlink ref="B328" location="_8.01.03___1" display="_8.01.03___1" xr:uid="{00000000-0004-0000-0400-00002F020000}"/>
    <hyperlink ref="B329" location="_8.01.04__" display="_8.01.04__" xr:uid="{00000000-0004-0000-0400-000030020000}"/>
    <hyperlink ref="B332" location="_8.02.01__" display="_8.02.01__" xr:uid="{00000000-0004-0000-0400-000031020000}"/>
    <hyperlink ref="B333" location="_8.02.02__" display="_8.02.02__" xr:uid="{00000000-0004-0000-0400-000032020000}"/>
    <hyperlink ref="B334" location="_Amortización_de_préstamos" display="_Amortización_de_préstamos" xr:uid="{00000000-0004-0000-0400-000033020000}"/>
    <hyperlink ref="B335" location="_8.02.04__" display="_8.02.04__" xr:uid="{00000000-0004-0000-0400-000034020000}"/>
    <hyperlink ref="B336" location="_8.02.05__" display="_8.02.05__" xr:uid="{00000000-0004-0000-0400-000035020000}"/>
    <hyperlink ref="B337" location="_8.02.06__" display="_8.02.06__" xr:uid="{00000000-0004-0000-0400-000036020000}"/>
    <hyperlink ref="B338" location="_8.02.07__" display="_8.02.07__" xr:uid="{00000000-0004-0000-0400-000037020000}"/>
    <hyperlink ref="B339" location="_8.02.08__" display="_8.02.08__" xr:uid="{00000000-0004-0000-0400-000038020000}"/>
    <hyperlink ref="B341" location="_9___1" display="_9___1" xr:uid="{00000000-0004-0000-0400-000039020000}"/>
    <hyperlink ref="B343" location="_9.01.03__" display="_9.01.03__" xr:uid="{00000000-0004-0000-0400-00003A020000}"/>
    <hyperlink ref="B346" location="_9.02.01__" display="_9.02.01__" xr:uid="{00000000-0004-0000-0400-00003B020000}"/>
    <hyperlink ref="B347" location="_9.02.02__" display="_9.02.02__" xr:uid="{00000000-0004-0000-0400-00003C020000}"/>
    <hyperlink ref="B198" location="_4__" display="_4__" xr:uid="{00000000-0004-0000-0400-00003D020000}"/>
    <hyperlink ref="B33" location="OLE_LINK5" display="OLE_LINK5" xr:uid="{00000000-0004-0000-0400-00003E020000}"/>
  </hyperlinks>
  <pageMargins left="0.19685039370078741" right="0" top="0.39370078740157483" bottom="0.59055118110236227" header="0" footer="0"/>
  <pageSetup scale="90" orientation="landscape" horizontalDpi="4294967294" verticalDpi="144" r:id="rId1"/>
  <headerFooter alignWithMargins="0"/>
  <ignoredErrors>
    <ignoredError sqref="A101" numberStoredAsText="1"/>
    <ignoredError sqref="I12"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8"/>
  <sheetViews>
    <sheetView workbookViewId="0">
      <selection activeCell="A3" sqref="A3:M3"/>
    </sheetView>
  </sheetViews>
  <sheetFormatPr baseColWidth="10" defaultRowHeight="15.75" customHeight="1"/>
  <cols>
    <col min="1" max="1" width="8.5703125" style="364" customWidth="1"/>
    <col min="2" max="2" width="7.7109375" style="364" customWidth="1"/>
    <col min="3" max="3" width="3" style="394" bestFit="1" customWidth="1"/>
    <col min="4" max="4" width="35" style="364" customWidth="1"/>
    <col min="5" max="5" width="0.28515625" style="381" hidden="1" customWidth="1"/>
    <col min="6" max="6" width="14" style="381" customWidth="1"/>
    <col min="7" max="7" width="16.28515625" style="381" customWidth="1"/>
    <col min="8" max="8" width="12.7109375" style="381" customWidth="1"/>
    <col min="9" max="10" width="13.7109375" style="381" customWidth="1"/>
    <col min="11" max="11" width="15.140625" style="381" customWidth="1"/>
    <col min="12" max="12" width="15.7109375" style="364" customWidth="1"/>
    <col min="13" max="13" width="14.42578125" style="364" customWidth="1"/>
    <col min="14" max="15" width="14.42578125" style="364" bestFit="1" customWidth="1"/>
    <col min="16" max="16" width="16" style="364" customWidth="1"/>
    <col min="17" max="17" width="16.28515625" style="364" customWidth="1"/>
    <col min="18" max="16384" width="11.42578125" style="364"/>
  </cols>
  <sheetData>
    <row r="1" spans="1:17" ht="15.75" customHeight="1">
      <c r="A1" s="1011" t="s">
        <v>969</v>
      </c>
      <c r="B1" s="1011"/>
      <c r="C1" s="1011"/>
      <c r="D1" s="1011"/>
      <c r="E1" s="1011"/>
      <c r="F1" s="1011"/>
      <c r="G1" s="1011"/>
      <c r="H1" s="1011"/>
      <c r="I1" s="1011"/>
      <c r="J1" s="1011"/>
      <c r="K1" s="1011"/>
      <c r="L1" s="1011"/>
      <c r="M1" s="1011"/>
    </row>
    <row r="2" spans="1:17" ht="15.75" customHeight="1">
      <c r="A2" s="1011" t="s">
        <v>1050</v>
      </c>
      <c r="B2" s="1011"/>
      <c r="C2" s="1011"/>
      <c r="D2" s="1011"/>
      <c r="E2" s="1011"/>
      <c r="F2" s="1011"/>
      <c r="G2" s="1011"/>
      <c r="H2" s="1011"/>
      <c r="I2" s="1011"/>
      <c r="J2" s="1011"/>
      <c r="K2" s="1011"/>
      <c r="L2" s="1011"/>
      <c r="M2" s="1011"/>
    </row>
    <row r="3" spans="1:17" ht="12.75" customHeight="1">
      <c r="A3" s="1012" t="s">
        <v>945</v>
      </c>
      <c r="B3" s="1012"/>
      <c r="C3" s="1012"/>
      <c r="D3" s="1012"/>
      <c r="E3" s="1012"/>
      <c r="F3" s="1012"/>
      <c r="G3" s="1012"/>
      <c r="H3" s="1012"/>
      <c r="I3" s="1012"/>
      <c r="J3" s="1012"/>
      <c r="K3" s="1012"/>
      <c r="L3" s="1012"/>
      <c r="M3" s="1012"/>
    </row>
    <row r="4" spans="1:17" ht="15.75" customHeight="1">
      <c r="A4" s="1011" t="s">
        <v>970</v>
      </c>
      <c r="B4" s="1011"/>
      <c r="C4" s="1011"/>
      <c r="D4" s="1011"/>
      <c r="E4" s="1011"/>
      <c r="F4" s="1011"/>
      <c r="G4" s="1011"/>
      <c r="H4" s="1011"/>
      <c r="I4" s="1011"/>
      <c r="J4" s="1011"/>
      <c r="K4" s="1011"/>
      <c r="L4" s="1011"/>
      <c r="M4" s="1011"/>
    </row>
    <row r="5" spans="1:17" ht="15.75" customHeight="1">
      <c r="A5" s="365" t="s">
        <v>344</v>
      </c>
      <c r="B5" s="365"/>
      <c r="C5" s="366"/>
      <c r="D5" s="366"/>
      <c r="E5" s="366"/>
      <c r="F5" s="366"/>
      <c r="G5" s="366"/>
      <c r="H5" s="366"/>
      <c r="I5" s="366"/>
      <c r="J5" s="366"/>
      <c r="K5" s="366"/>
      <c r="L5" s="366"/>
      <c r="M5" s="366"/>
    </row>
    <row r="6" spans="1:17" ht="15.75" customHeight="1">
      <c r="C6" s="1011"/>
      <c r="D6" s="1011"/>
      <c r="E6" s="1011"/>
      <c r="F6" s="1011"/>
      <c r="G6" s="1011"/>
      <c r="H6" s="1011"/>
      <c r="I6" s="1011"/>
      <c r="J6" s="1011"/>
      <c r="K6" s="1011"/>
      <c r="L6" s="1011"/>
      <c r="M6" s="1011"/>
    </row>
    <row r="7" spans="1:17" ht="15.75" customHeight="1">
      <c r="C7" s="363"/>
      <c r="D7" s="367"/>
      <c r="E7" s="1008" t="s">
        <v>367</v>
      </c>
      <c r="F7" s="1009"/>
      <c r="G7" s="1009"/>
      <c r="H7" s="1009"/>
      <c r="I7" s="1009"/>
      <c r="J7" s="1009"/>
      <c r="K7" s="1009"/>
      <c r="L7" s="1009"/>
      <c r="M7" s="1010"/>
    </row>
    <row r="8" spans="1:17" s="368" customFormat="1" ht="24.75" customHeight="1">
      <c r="C8" s="369"/>
      <c r="D8" s="370"/>
      <c r="E8" s="371" t="s">
        <v>393</v>
      </c>
      <c r="F8" s="371" t="s">
        <v>658</v>
      </c>
      <c r="G8" s="371" t="s">
        <v>1000</v>
      </c>
      <c r="H8" s="371" t="s">
        <v>971</v>
      </c>
      <c r="I8" s="371" t="s">
        <v>125</v>
      </c>
      <c r="J8" s="371" t="s">
        <v>972</v>
      </c>
      <c r="K8" s="372" t="s">
        <v>668</v>
      </c>
      <c r="L8" s="372" t="s">
        <v>973</v>
      </c>
      <c r="M8" s="372"/>
    </row>
    <row r="9" spans="1:17" ht="66" customHeight="1">
      <c r="A9" s="373" t="s">
        <v>974</v>
      </c>
      <c r="B9" s="374" t="s">
        <v>39</v>
      </c>
      <c r="C9" s="367"/>
      <c r="D9" s="375" t="s">
        <v>975</v>
      </c>
      <c r="E9" s="376" t="e">
        <f>+#REF!+#REF!+#REF!+#REF!+#REF!+#REF!+#REF!+#REF!+#REF!+#REF!</f>
        <v>#REF!</v>
      </c>
      <c r="F9" s="375" t="s">
        <v>114</v>
      </c>
      <c r="G9" s="375" t="s">
        <v>1001</v>
      </c>
      <c r="H9" s="375" t="s">
        <v>605</v>
      </c>
      <c r="I9" s="375" t="s">
        <v>976</v>
      </c>
      <c r="J9" s="375" t="s">
        <v>977</v>
      </c>
      <c r="K9" s="375" t="s">
        <v>993</v>
      </c>
      <c r="L9" s="375" t="s">
        <v>978</v>
      </c>
      <c r="M9" s="375" t="s">
        <v>23</v>
      </c>
    </row>
    <row r="10" spans="1:17" ht="19.5" customHeight="1">
      <c r="A10" s="377"/>
      <c r="B10" s="377"/>
      <c r="C10" s="367"/>
      <c r="D10" s="378"/>
      <c r="E10" s="379"/>
      <c r="F10" s="380">
        <f>SUM(F11:F31)</f>
        <v>0</v>
      </c>
      <c r="G10" s="380" t="e">
        <f>#N/A</f>
        <v>#N/A</v>
      </c>
      <c r="H10" s="380" t="e">
        <f>#N/A</f>
        <v>#N/A</v>
      </c>
      <c r="I10" s="380" t="e">
        <f>#N/A</f>
        <v>#N/A</v>
      </c>
      <c r="J10" s="380" t="e">
        <f>#N/A</f>
        <v>#N/A</v>
      </c>
      <c r="K10" s="380" t="e">
        <f>#N/A</f>
        <v>#N/A</v>
      </c>
      <c r="L10" s="380" t="e">
        <f>#N/A</f>
        <v>#N/A</v>
      </c>
      <c r="M10" s="380" t="e">
        <f>SUM(M11:M31)</f>
        <v>#N/A</v>
      </c>
      <c r="N10" s="381"/>
    </row>
    <row r="11" spans="1:17" ht="27.75" customHeight="1">
      <c r="A11" s="382" t="s">
        <v>350</v>
      </c>
      <c r="B11" s="367">
        <v>1</v>
      </c>
      <c r="C11" s="367"/>
      <c r="D11" s="398" t="s">
        <v>991</v>
      </c>
      <c r="E11" s="379"/>
      <c r="F11" s="380"/>
      <c r="G11" s="380"/>
      <c r="H11" s="380"/>
      <c r="I11" s="380"/>
      <c r="J11" s="380"/>
      <c r="K11" s="380"/>
      <c r="L11" s="380"/>
      <c r="M11" s="388">
        <f>+F11+G11+H11+I11+J11+K11+L11</f>
        <v>0</v>
      </c>
      <c r="N11" s="381"/>
    </row>
    <row r="12" spans="1:17" ht="18" customHeight="1">
      <c r="A12" s="382" t="s">
        <v>350</v>
      </c>
      <c r="B12" s="367">
        <v>2</v>
      </c>
      <c r="C12" s="383"/>
      <c r="D12" s="384" t="s">
        <v>979</v>
      </c>
      <c r="E12" s="385" t="s">
        <v>958</v>
      </c>
      <c r="F12" s="386"/>
      <c r="G12" s="386"/>
      <c r="H12" s="387"/>
      <c r="I12" s="387"/>
      <c r="J12" s="387"/>
      <c r="K12" s="387"/>
      <c r="L12" s="388"/>
      <c r="M12" s="388" t="e">
        <f>#N/A</f>
        <v>#N/A</v>
      </c>
      <c r="N12" s="381"/>
      <c r="O12" s="381"/>
      <c r="P12" s="381"/>
      <c r="Q12" s="381"/>
    </row>
    <row r="13" spans="1:17" ht="27" customHeight="1">
      <c r="A13" s="382" t="s">
        <v>350</v>
      </c>
      <c r="B13" s="367">
        <v>3</v>
      </c>
      <c r="C13" s="383"/>
      <c r="D13" s="384" t="s">
        <v>980</v>
      </c>
      <c r="E13" s="385"/>
      <c r="F13" s="386"/>
      <c r="G13" s="386"/>
      <c r="H13" s="387"/>
      <c r="I13" s="387"/>
      <c r="J13" s="387"/>
      <c r="K13" s="387"/>
      <c r="L13" s="388"/>
      <c r="M13" s="388" t="e">
        <f>#N/A</f>
        <v>#N/A</v>
      </c>
      <c r="N13" s="381"/>
      <c r="O13" s="381"/>
      <c r="P13" s="381"/>
      <c r="Q13" s="381"/>
    </row>
    <row r="14" spans="1:17" ht="27" customHeight="1">
      <c r="A14" s="382" t="s">
        <v>350</v>
      </c>
      <c r="B14" s="367">
        <v>4</v>
      </c>
      <c r="C14" s="383"/>
      <c r="D14" s="384" t="s">
        <v>981</v>
      </c>
      <c r="E14" s="385"/>
      <c r="F14" s="386"/>
      <c r="G14" s="386"/>
      <c r="H14" s="387"/>
      <c r="I14" s="387"/>
      <c r="J14" s="387"/>
      <c r="K14" s="387"/>
      <c r="L14" s="388"/>
      <c r="M14" s="388" t="e">
        <f>#N/A</f>
        <v>#N/A</v>
      </c>
      <c r="N14" s="381"/>
      <c r="O14" s="381"/>
      <c r="P14" s="381"/>
      <c r="Q14" s="381"/>
    </row>
    <row r="15" spans="1:17" ht="27" customHeight="1">
      <c r="A15" s="382" t="s">
        <v>350</v>
      </c>
      <c r="B15" s="367">
        <v>5</v>
      </c>
      <c r="C15" s="383"/>
      <c r="D15" s="384" t="s">
        <v>982</v>
      </c>
      <c r="E15" s="385"/>
      <c r="F15" s="386"/>
      <c r="G15" s="386"/>
      <c r="H15" s="387"/>
      <c r="I15" s="387"/>
      <c r="J15" s="387"/>
      <c r="K15" s="387"/>
      <c r="L15" s="388"/>
      <c r="M15" s="388" t="e">
        <f>#N/A</f>
        <v>#N/A</v>
      </c>
      <c r="N15" s="381"/>
      <c r="O15" s="381"/>
      <c r="P15" s="381"/>
      <c r="Q15" s="381"/>
    </row>
    <row r="16" spans="1:17" ht="27" customHeight="1">
      <c r="A16" s="382" t="s">
        <v>350</v>
      </c>
      <c r="B16" s="367">
        <v>6</v>
      </c>
      <c r="C16" s="383"/>
      <c r="D16" s="384" t="s">
        <v>1002</v>
      </c>
      <c r="E16" s="385"/>
      <c r="F16" s="386"/>
      <c r="G16" s="386"/>
      <c r="H16" s="387"/>
      <c r="I16" s="387"/>
      <c r="J16" s="387"/>
      <c r="K16" s="387"/>
      <c r="L16" s="388"/>
      <c r="M16" s="388" t="e">
        <f>#N/A</f>
        <v>#N/A</v>
      </c>
      <c r="N16" s="381"/>
      <c r="O16" s="381"/>
      <c r="P16" s="381"/>
      <c r="Q16" s="381"/>
    </row>
    <row r="17" spans="1:17" ht="35.25" customHeight="1">
      <c r="A17" s="382" t="s">
        <v>351</v>
      </c>
      <c r="B17" s="367">
        <v>1</v>
      </c>
      <c r="C17" s="367"/>
      <c r="D17" s="399" t="s">
        <v>992</v>
      </c>
      <c r="E17" s="385"/>
      <c r="F17" s="386"/>
      <c r="G17" s="386"/>
      <c r="H17" s="387"/>
      <c r="I17" s="387"/>
      <c r="J17" s="387"/>
      <c r="K17" s="380"/>
      <c r="L17" s="388"/>
      <c r="M17" s="388" t="e">
        <f>#N/A</f>
        <v>#N/A</v>
      </c>
      <c r="N17" s="381"/>
      <c r="O17" s="381"/>
      <c r="P17" s="381"/>
      <c r="Q17" s="381"/>
    </row>
    <row r="18" spans="1:17" ht="30" customHeight="1">
      <c r="A18" s="382" t="s">
        <v>351</v>
      </c>
      <c r="B18" s="367">
        <v>2</v>
      </c>
      <c r="C18" s="367"/>
      <c r="D18" s="384" t="s">
        <v>983</v>
      </c>
      <c r="E18" s="385" t="s">
        <v>957</v>
      </c>
      <c r="F18" s="386"/>
      <c r="G18" s="386"/>
      <c r="H18" s="387"/>
      <c r="I18" s="387"/>
      <c r="J18" s="387"/>
      <c r="K18" s="387"/>
      <c r="L18" s="388"/>
      <c r="M18" s="388" t="e">
        <f>#N/A</f>
        <v>#N/A</v>
      </c>
      <c r="N18" s="381"/>
      <c r="O18" s="381"/>
      <c r="P18" s="381"/>
      <c r="Q18" s="381"/>
    </row>
    <row r="19" spans="1:17" ht="30.75" customHeight="1">
      <c r="A19" s="382" t="s">
        <v>351</v>
      </c>
      <c r="B19" s="367">
        <v>3</v>
      </c>
      <c r="C19" s="383"/>
      <c r="D19" s="384" t="s">
        <v>984</v>
      </c>
      <c r="E19" s="389" t="s">
        <v>961</v>
      </c>
      <c r="F19" s="390"/>
      <c r="G19" s="390"/>
      <c r="H19" s="391"/>
      <c r="I19" s="391"/>
      <c r="J19" s="391"/>
      <c r="K19" s="391"/>
      <c r="L19" s="391"/>
      <c r="M19" s="388" t="e">
        <f>#N/A</f>
        <v>#N/A</v>
      </c>
      <c r="N19" s="381"/>
      <c r="O19" s="381"/>
      <c r="P19" s="381"/>
      <c r="Q19" s="381"/>
    </row>
    <row r="20" spans="1:17" ht="27.75" customHeight="1">
      <c r="A20" s="382" t="s">
        <v>351</v>
      </c>
      <c r="B20" s="367">
        <v>4</v>
      </c>
      <c r="C20" s="383"/>
      <c r="D20" s="384" t="s">
        <v>985</v>
      </c>
      <c r="E20" s="389"/>
      <c r="F20" s="390"/>
      <c r="G20" s="390"/>
      <c r="H20" s="391"/>
      <c r="I20" s="391"/>
      <c r="J20" s="391"/>
      <c r="K20" s="391"/>
      <c r="L20" s="391"/>
      <c r="M20" s="388" t="e">
        <f>#N/A</f>
        <v>#N/A</v>
      </c>
      <c r="N20" s="381"/>
      <c r="O20" s="381"/>
      <c r="P20" s="381"/>
      <c r="Q20" s="381"/>
    </row>
    <row r="21" spans="1:17" ht="27.75" customHeight="1">
      <c r="A21" s="382" t="s">
        <v>352</v>
      </c>
      <c r="B21" s="367">
        <v>1</v>
      </c>
      <c r="C21" s="367"/>
      <c r="D21" s="399" t="s">
        <v>998</v>
      </c>
      <c r="E21" s="389"/>
      <c r="F21" s="390"/>
      <c r="G21" s="390"/>
      <c r="H21" s="391"/>
      <c r="I21" s="391"/>
      <c r="J21" s="391"/>
      <c r="K21" s="391"/>
      <c r="L21" s="380"/>
      <c r="M21" s="388" t="e">
        <f>#N/A</f>
        <v>#N/A</v>
      </c>
      <c r="N21" s="381"/>
      <c r="O21" s="381"/>
      <c r="P21" s="381"/>
      <c r="Q21" s="381"/>
    </row>
    <row r="22" spans="1:17" ht="36" customHeight="1">
      <c r="A22" s="382" t="s">
        <v>354</v>
      </c>
      <c r="B22" s="367">
        <v>1</v>
      </c>
      <c r="C22" s="383"/>
      <c r="D22" s="398" t="s">
        <v>994</v>
      </c>
      <c r="E22" s="389"/>
      <c r="F22" s="390"/>
      <c r="G22" s="390"/>
      <c r="H22" s="391"/>
      <c r="I22" s="391"/>
      <c r="J22" s="391"/>
      <c r="K22" s="391"/>
      <c r="L22" s="388"/>
      <c r="M22" s="388" t="e">
        <f>#N/A</f>
        <v>#N/A</v>
      </c>
      <c r="N22" s="381"/>
      <c r="O22" s="381"/>
      <c r="P22" s="381"/>
      <c r="Q22" s="381"/>
    </row>
    <row r="23" spans="1:17" ht="27.75" customHeight="1">
      <c r="A23" s="382" t="s">
        <v>354</v>
      </c>
      <c r="B23" s="367">
        <v>2</v>
      </c>
      <c r="C23" s="383"/>
      <c r="D23" s="398" t="s">
        <v>995</v>
      </c>
      <c r="E23" s="389"/>
      <c r="F23" s="390"/>
      <c r="G23" s="390"/>
      <c r="H23" s="391"/>
      <c r="I23" s="391"/>
      <c r="J23" s="391"/>
      <c r="K23" s="391"/>
      <c r="L23" s="391"/>
      <c r="M23" s="388" t="e">
        <f>#N/A</f>
        <v>#N/A</v>
      </c>
      <c r="N23" s="381"/>
      <c r="O23" s="381"/>
      <c r="P23" s="381"/>
      <c r="Q23" s="381"/>
    </row>
    <row r="24" spans="1:17" ht="27.75" customHeight="1">
      <c r="A24" s="382" t="s">
        <v>354</v>
      </c>
      <c r="B24" s="367">
        <v>3</v>
      </c>
      <c r="C24" s="383"/>
      <c r="D24" s="398" t="s">
        <v>996</v>
      </c>
      <c r="E24" s="389"/>
      <c r="F24" s="390"/>
      <c r="G24" s="390"/>
      <c r="H24" s="391"/>
      <c r="I24" s="391"/>
      <c r="J24" s="391"/>
      <c r="K24" s="391"/>
      <c r="L24" s="388"/>
      <c r="M24" s="388" t="e">
        <f>#N/A</f>
        <v>#N/A</v>
      </c>
      <c r="N24" s="381"/>
      <c r="O24" s="381"/>
      <c r="P24" s="381"/>
      <c r="Q24" s="381"/>
    </row>
    <row r="25" spans="1:17" ht="27.75" customHeight="1">
      <c r="A25" s="382" t="s">
        <v>354</v>
      </c>
      <c r="B25" s="367">
        <v>4</v>
      </c>
      <c r="C25" s="383"/>
      <c r="D25" s="399" t="s">
        <v>997</v>
      </c>
      <c r="E25" s="389"/>
      <c r="F25" s="390"/>
      <c r="G25" s="390"/>
      <c r="H25" s="391"/>
      <c r="I25" s="391"/>
      <c r="J25" s="391"/>
      <c r="K25" s="391"/>
      <c r="L25" s="387"/>
      <c r="M25" s="388" t="e">
        <f>#N/A</f>
        <v>#N/A</v>
      </c>
      <c r="N25" s="381"/>
      <c r="O25" s="381"/>
      <c r="P25" s="381"/>
      <c r="Q25" s="381"/>
    </row>
    <row r="26" spans="1:17" ht="16.5" customHeight="1">
      <c r="A26" s="382" t="s">
        <v>354</v>
      </c>
      <c r="B26" s="367">
        <v>5</v>
      </c>
      <c r="C26" s="383"/>
      <c r="D26" s="384" t="s">
        <v>986</v>
      </c>
      <c r="E26" s="385" t="s">
        <v>955</v>
      </c>
      <c r="F26" s="386"/>
      <c r="G26" s="386"/>
      <c r="H26" s="387"/>
      <c r="I26" s="387"/>
      <c r="J26" s="387"/>
      <c r="K26" s="387"/>
      <c r="L26" s="388"/>
      <c r="M26" s="388" t="e">
        <f>#N/A</f>
        <v>#N/A</v>
      </c>
      <c r="N26" s="381"/>
      <c r="O26" s="381"/>
      <c r="P26" s="381"/>
      <c r="Q26" s="381"/>
    </row>
    <row r="27" spans="1:17" ht="24.75" customHeight="1">
      <c r="A27" s="382" t="s">
        <v>354</v>
      </c>
      <c r="B27" s="367">
        <v>6</v>
      </c>
      <c r="C27" s="383"/>
      <c r="D27" s="384" t="s">
        <v>987</v>
      </c>
      <c r="E27" s="385" t="s">
        <v>960</v>
      </c>
      <c r="F27" s="386"/>
      <c r="G27" s="386"/>
      <c r="H27" s="387"/>
      <c r="I27" s="387"/>
      <c r="J27" s="387"/>
      <c r="K27" s="387"/>
      <c r="L27" s="387"/>
      <c r="M27" s="388" t="e">
        <f>#N/A</f>
        <v>#N/A</v>
      </c>
      <c r="N27" s="381"/>
      <c r="O27" s="381"/>
      <c r="P27" s="381"/>
      <c r="Q27" s="381"/>
    </row>
    <row r="28" spans="1:17" ht="24.75" customHeight="1">
      <c r="A28" s="382" t="s">
        <v>355</v>
      </c>
      <c r="B28" s="367">
        <v>1</v>
      </c>
      <c r="C28" s="383"/>
      <c r="D28" s="398" t="s">
        <v>999</v>
      </c>
      <c r="E28" s="385"/>
      <c r="F28" s="386"/>
      <c r="G28" s="387"/>
      <c r="H28" s="387"/>
      <c r="I28" s="387"/>
      <c r="J28" s="387"/>
      <c r="K28" s="387"/>
      <c r="L28" s="387"/>
      <c r="M28" s="388" t="e">
        <f>#N/A</f>
        <v>#N/A</v>
      </c>
      <c r="N28" s="381"/>
      <c r="O28" s="381"/>
      <c r="P28" s="381"/>
      <c r="Q28" s="381"/>
    </row>
    <row r="29" spans="1:17" ht="15.75" customHeight="1">
      <c r="A29" s="382" t="s">
        <v>355</v>
      </c>
      <c r="B29" s="367">
        <v>2</v>
      </c>
      <c r="C29" s="383"/>
      <c r="D29" s="384" t="s">
        <v>988</v>
      </c>
      <c r="E29" s="385" t="s">
        <v>956</v>
      </c>
      <c r="F29" s="386"/>
      <c r="G29" s="386"/>
      <c r="H29" s="387"/>
      <c r="I29" s="387"/>
      <c r="J29" s="387"/>
      <c r="K29" s="387"/>
      <c r="L29" s="388"/>
      <c r="M29" s="388" t="e">
        <f>#N/A</f>
        <v>#N/A</v>
      </c>
      <c r="N29" s="381"/>
      <c r="O29" s="392"/>
      <c r="P29" s="381"/>
      <c r="Q29" s="381"/>
    </row>
    <row r="30" spans="1:17" ht="26.25" customHeight="1">
      <c r="A30" s="382" t="s">
        <v>355</v>
      </c>
      <c r="B30" s="367">
        <v>3</v>
      </c>
      <c r="C30" s="383"/>
      <c r="D30" s="384" t="s">
        <v>989</v>
      </c>
      <c r="E30" s="385" t="s">
        <v>959</v>
      </c>
      <c r="F30" s="386"/>
      <c r="G30" s="386"/>
      <c r="H30" s="387"/>
      <c r="I30" s="387"/>
      <c r="J30" s="387"/>
      <c r="K30" s="387"/>
      <c r="L30" s="387"/>
      <c r="M30" s="388" t="e">
        <f>#N/A</f>
        <v>#N/A</v>
      </c>
    </row>
    <row r="31" spans="1:17" ht="30.75" customHeight="1">
      <c r="A31" s="382" t="s">
        <v>355</v>
      </c>
      <c r="B31" s="367">
        <v>4</v>
      </c>
      <c r="C31" s="393"/>
      <c r="D31" s="344" t="s">
        <v>990</v>
      </c>
      <c r="E31" s="388"/>
      <c r="F31" s="388"/>
      <c r="G31" s="388"/>
      <c r="H31" s="388"/>
      <c r="I31" s="388"/>
      <c r="J31" s="292"/>
      <c r="K31" s="292"/>
      <c r="L31" s="388"/>
      <c r="M31" s="388" t="e">
        <f>#N/A</f>
        <v>#N/A</v>
      </c>
    </row>
    <row r="32" spans="1:17" ht="15.75" customHeight="1">
      <c r="D32" s="395"/>
    </row>
    <row r="46" spans="7:7" ht="15.75" customHeight="1">
      <c r="G46" s="381" t="e">
        <f>+M10+#REF!+#REF!+'Distribucion Programas II '!Q10+'Distribucion Programas I'!F8</f>
        <v>#N/A</v>
      </c>
    </row>
    <row r="47" spans="7:7" ht="15.75" customHeight="1">
      <c r="G47" s="381">
        <f>+'Ingreso Interno'!C40</f>
        <v>1253235997.99</v>
      </c>
    </row>
    <row r="48" spans="7:7" ht="15.75" customHeight="1">
      <c r="G48" s="381" t="e">
        <f>+G46-G47</f>
        <v>#N/A</v>
      </c>
    </row>
  </sheetData>
  <mergeCells count="6">
    <mergeCell ref="E7:M7"/>
    <mergeCell ref="A1:M1"/>
    <mergeCell ref="A2:M2"/>
    <mergeCell ref="A3:M3"/>
    <mergeCell ref="A4:M4"/>
    <mergeCell ref="C6:M6"/>
  </mergeCells>
  <hyperlinks>
    <hyperlink ref="D29" location="_0.01.04___  Sueldos a base de comis" display="_0.01.04___  Sueldos a base de comis" xr:uid="{00000000-0004-0000-0700-000000000000}"/>
    <hyperlink ref="D26" location="_0.01.02_Jornales" display="_0.01.02_Jornales" xr:uid="{00000000-0004-0000-0700-000001000000}"/>
    <hyperlink ref="D24" location="_0.01.02_Jornales" display="_0.01.02_Jornales" xr:uid="{00000000-0004-0000-0700-000002000000}"/>
    <hyperlink ref="D28" location="_0.01.05_Suplencias" display="_0.01.05_Suplencias" xr:uid="{00000000-0004-0000-0700-000003000000}"/>
  </hyperlinks>
  <pageMargins left="0.11811023622047245" right="0.11811023622047245" top="0.15748031496062992" bottom="0.15748031496062992" header="0.31496062992125984" footer="0.31496062992125984"/>
  <pageSetup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9"/>
  <sheetViews>
    <sheetView workbookViewId="0">
      <selection activeCell="A3" sqref="A3:F3"/>
    </sheetView>
  </sheetViews>
  <sheetFormatPr baseColWidth="10" defaultRowHeight="15.75" customHeight="1"/>
  <cols>
    <col min="1" max="1" width="9.28515625" style="172" customWidth="1"/>
    <col min="2" max="2" width="61.7109375" style="172" customWidth="1"/>
    <col min="3" max="3" width="14.42578125" style="183" customWidth="1"/>
    <col min="4" max="4" width="13.85546875" style="183" customWidth="1"/>
    <col min="5" max="5" width="12.7109375" style="183" customWidth="1"/>
    <col min="6" max="6" width="13" style="172" customWidth="1"/>
    <col min="7" max="7" width="12" style="172" customWidth="1"/>
    <col min="8" max="16384" width="11.42578125" style="172"/>
  </cols>
  <sheetData>
    <row r="1" spans="1:7" ht="15.75" customHeight="1">
      <c r="A1" s="1005" t="s">
        <v>189</v>
      </c>
      <c r="B1" s="1005"/>
      <c r="C1" s="1005"/>
      <c r="D1" s="1005"/>
      <c r="E1" s="1005"/>
      <c r="F1" s="1005"/>
    </row>
    <row r="2" spans="1:7" ht="15.75" customHeight="1">
      <c r="A2" s="1005" t="s">
        <v>1048</v>
      </c>
      <c r="B2" s="1005"/>
      <c r="C2" s="1005"/>
      <c r="D2" s="1005"/>
      <c r="E2" s="1005"/>
      <c r="F2" s="1005"/>
    </row>
    <row r="3" spans="1:7" ht="12.75" customHeight="1">
      <c r="A3" s="1006" t="s">
        <v>945</v>
      </c>
      <c r="B3" s="1005"/>
      <c r="C3" s="1005"/>
      <c r="D3" s="1005"/>
      <c r="E3" s="1005"/>
      <c r="F3" s="1005"/>
      <c r="G3" s="205"/>
    </row>
    <row r="4" spans="1:7" ht="15.75" customHeight="1">
      <c r="A4" s="1005" t="s">
        <v>671</v>
      </c>
      <c r="B4" s="1005"/>
      <c r="C4" s="1005"/>
      <c r="D4" s="1005"/>
      <c r="E4" s="1005"/>
      <c r="F4" s="1005"/>
    </row>
    <row r="5" spans="1:7" ht="15.75" customHeight="1">
      <c r="A5" s="1005" t="s">
        <v>344</v>
      </c>
      <c r="B5" s="1005"/>
      <c r="C5" s="1005"/>
      <c r="D5" s="1005"/>
      <c r="E5" s="1005"/>
      <c r="F5" s="1005"/>
    </row>
    <row r="6" spans="1:7" ht="15.75" customHeight="1">
      <c r="A6" s="173"/>
      <c r="B6" s="173"/>
      <c r="C6" s="1002" t="s">
        <v>349</v>
      </c>
      <c r="D6" s="1003"/>
      <c r="E6" s="1004"/>
    </row>
    <row r="7" spans="1:7" s="193" customFormat="1" ht="43.5" customHeight="1">
      <c r="A7" s="195" t="s">
        <v>951</v>
      </c>
      <c r="B7" s="195" t="s">
        <v>207</v>
      </c>
      <c r="C7" s="195" t="s">
        <v>963</v>
      </c>
      <c r="D7" s="195" t="s">
        <v>964</v>
      </c>
      <c r="E7" s="195" t="s">
        <v>670</v>
      </c>
      <c r="F7" s="195" t="s">
        <v>345</v>
      </c>
    </row>
    <row r="8" spans="1:7" ht="27" customHeight="1">
      <c r="A8" s="105"/>
      <c r="B8" s="174" t="s">
        <v>179</v>
      </c>
      <c r="C8" s="186">
        <f>+C9+C51+C125+C169+C197+C222+C254+C297+C323+C340</f>
        <v>55396879.873704664</v>
      </c>
      <c r="D8" s="186">
        <f>+D9+D51+D125+D169+D197+D222+D254+D297+D323+D340</f>
        <v>13544557.27</v>
      </c>
      <c r="E8" s="186">
        <f>+E9+E51+E125+E169+E197+E222+E254+E297+E323+E340</f>
        <v>0</v>
      </c>
      <c r="F8" s="184">
        <f>+C8+D8+E8</f>
        <v>68941437.143704668</v>
      </c>
      <c r="G8" s="228"/>
    </row>
    <row r="9" spans="1:7" ht="15.75" customHeight="1">
      <c r="A9" s="174">
        <v>0</v>
      </c>
      <c r="B9" s="174" t="s">
        <v>180</v>
      </c>
      <c r="C9" s="186">
        <f>+C10+C17+C24+C32+C40+C47</f>
        <v>10462605.299104666</v>
      </c>
      <c r="D9" s="186">
        <f>+D10+D17+D24+D32+D40+D47</f>
        <v>0</v>
      </c>
      <c r="E9" s="186">
        <f>+E10+E17+E24+E32+E40+E47</f>
        <v>0</v>
      </c>
      <c r="F9" s="184" t="e">
        <f>#N/A</f>
        <v>#N/A</v>
      </c>
      <c r="G9" s="228"/>
    </row>
    <row r="10" spans="1:7" ht="15.75" customHeight="1">
      <c r="A10" s="174" t="s">
        <v>208</v>
      </c>
      <c r="B10" s="174" t="s">
        <v>209</v>
      </c>
      <c r="C10" s="186">
        <f>SUM(C11:C15)</f>
        <v>3386495.4</v>
      </c>
      <c r="D10" s="186">
        <f>SUM(D11:D15)</f>
        <v>0</v>
      </c>
      <c r="E10" s="186">
        <f>SUM(E11:E15)</f>
        <v>0</v>
      </c>
      <c r="F10" s="184" t="e">
        <f>#N/A</f>
        <v>#N/A</v>
      </c>
      <c r="G10" s="205"/>
    </row>
    <row r="11" spans="1:7" ht="15.75" customHeight="1">
      <c r="A11" s="177" t="s">
        <v>285</v>
      </c>
      <c r="B11" s="177" t="s">
        <v>295</v>
      </c>
      <c r="C11" s="186">
        <f>+'Distribucion Programas I'!F11</f>
        <v>0</v>
      </c>
      <c r="D11" s="186">
        <f>+'Distribucion Programas II '!Q13</f>
        <v>0</v>
      </c>
      <c r="E11" s="186"/>
      <c r="F11" s="184" t="e">
        <f>#N/A</f>
        <v>#N/A</v>
      </c>
      <c r="G11" s="228"/>
    </row>
    <row r="12" spans="1:7" ht="15.75" customHeight="1">
      <c r="A12" s="177" t="s">
        <v>286</v>
      </c>
      <c r="B12" s="177" t="s">
        <v>297</v>
      </c>
      <c r="C12" s="186">
        <v>0</v>
      </c>
      <c r="D12" s="186">
        <f>+'Distribucion Programas II '!Q14</f>
        <v>0</v>
      </c>
      <c r="E12" s="186"/>
      <c r="F12" s="184" t="e">
        <f>#N/A</f>
        <v>#N/A</v>
      </c>
      <c r="G12" s="183"/>
    </row>
    <row r="13" spans="1:7" ht="15.75" customHeight="1">
      <c r="A13" s="177" t="s">
        <v>287</v>
      </c>
      <c r="B13" s="177" t="s">
        <v>296</v>
      </c>
      <c r="C13" s="186">
        <f>+'Distribucion Programas I'!F13</f>
        <v>3386495.4</v>
      </c>
      <c r="D13" s="186">
        <f>+'Distribucion Programas II '!Q15</f>
        <v>0</v>
      </c>
      <c r="E13" s="186"/>
      <c r="F13" s="184" t="e">
        <f>#N/A</f>
        <v>#N/A</v>
      </c>
      <c r="G13" s="183"/>
    </row>
    <row r="14" spans="1:7" ht="15.75" customHeight="1">
      <c r="A14" s="177" t="s">
        <v>288</v>
      </c>
      <c r="B14" s="177" t="s">
        <v>298</v>
      </c>
      <c r="C14" s="186">
        <f>+'Distribucion Programas I'!F14</f>
        <v>0</v>
      </c>
      <c r="D14" s="186">
        <f>+'Distribucion Programas II '!Q16</f>
        <v>0</v>
      </c>
      <c r="E14" s="186"/>
      <c r="F14" s="184" t="e">
        <f>#N/A</f>
        <v>#N/A</v>
      </c>
      <c r="G14" s="183"/>
    </row>
    <row r="15" spans="1:7" ht="15.75" customHeight="1">
      <c r="A15" s="177" t="s">
        <v>289</v>
      </c>
      <c r="B15" s="177" t="s">
        <v>299</v>
      </c>
      <c r="C15" s="186">
        <f>+'Distribucion Programas I'!F15</f>
        <v>0</v>
      </c>
      <c r="D15" s="186">
        <f>+'Distribucion Programas II '!Q17</f>
        <v>0</v>
      </c>
      <c r="E15" s="186"/>
      <c r="F15" s="184" t="e">
        <f>#N/A</f>
        <v>#N/A</v>
      </c>
      <c r="G15" s="205"/>
    </row>
    <row r="16" spans="1:7" ht="15.75" customHeight="1">
      <c r="A16" s="176"/>
      <c r="B16" s="179"/>
      <c r="C16" s="186"/>
      <c r="D16" s="186">
        <f>+'Distribucion Programas II '!Q18</f>
        <v>0</v>
      </c>
      <c r="E16" s="186"/>
      <c r="F16" s="184" t="e">
        <f>#N/A</f>
        <v>#N/A</v>
      </c>
      <c r="G16" s="205"/>
    </row>
    <row r="17" spans="1:8" ht="15.75" customHeight="1">
      <c r="A17" s="174" t="s">
        <v>210</v>
      </c>
      <c r="B17" s="174" t="s">
        <v>211</v>
      </c>
      <c r="C17" s="186">
        <f>SUM(C18:C22)</f>
        <v>43628.4</v>
      </c>
      <c r="D17" s="186">
        <f>+'Distribucion Programas II '!Q19</f>
        <v>0</v>
      </c>
      <c r="E17" s="186">
        <f>SUM(E18:E22)</f>
        <v>0</v>
      </c>
      <c r="F17" s="184" t="e">
        <f>#N/A</f>
        <v>#N/A</v>
      </c>
    </row>
    <row r="18" spans="1:8" ht="15.75" customHeight="1">
      <c r="A18" s="177" t="s">
        <v>290</v>
      </c>
      <c r="B18" s="177" t="s">
        <v>891</v>
      </c>
      <c r="C18" s="186">
        <f>+'Distribucion Programas I'!F18</f>
        <v>43628.4</v>
      </c>
      <c r="D18" s="186">
        <f>+'Distribucion Programas II '!Q20</f>
        <v>0</v>
      </c>
      <c r="E18" s="186"/>
      <c r="F18" s="184" t="e">
        <f>#N/A</f>
        <v>#N/A</v>
      </c>
    </row>
    <row r="19" spans="1:8" ht="15.75" customHeight="1">
      <c r="A19" s="177" t="s">
        <v>291</v>
      </c>
      <c r="B19" s="177" t="s">
        <v>892</v>
      </c>
      <c r="C19" s="186">
        <f>+'Distribucion Programas I'!F19</f>
        <v>0</v>
      </c>
      <c r="D19" s="186">
        <f>+'Distribucion Programas II '!Q21</f>
        <v>0</v>
      </c>
      <c r="E19" s="186"/>
      <c r="F19" s="184" t="e">
        <f>#N/A</f>
        <v>#N/A</v>
      </c>
    </row>
    <row r="20" spans="1:8" ht="15.75" customHeight="1">
      <c r="A20" s="177" t="s">
        <v>292</v>
      </c>
      <c r="B20" s="177" t="s">
        <v>893</v>
      </c>
      <c r="C20" s="186">
        <f>+'Distribucion Programas I'!F20</f>
        <v>0</v>
      </c>
      <c r="D20" s="186">
        <f>+'Distribucion Programas II '!Q22</f>
        <v>0</v>
      </c>
      <c r="E20" s="186"/>
      <c r="F20" s="184" t="e">
        <f>#N/A</f>
        <v>#N/A</v>
      </c>
    </row>
    <row r="21" spans="1:8" ht="15.75" customHeight="1">
      <c r="A21" s="177" t="s">
        <v>293</v>
      </c>
      <c r="B21" s="177" t="s">
        <v>894</v>
      </c>
      <c r="C21" s="186">
        <f>+'Distribucion Programas I'!F21</f>
        <v>0</v>
      </c>
      <c r="D21" s="186">
        <f>+'Distribucion Programas II '!Q23</f>
        <v>0</v>
      </c>
      <c r="E21" s="186"/>
      <c r="F21" s="184" t="e">
        <f>#N/A</f>
        <v>#N/A</v>
      </c>
    </row>
    <row r="22" spans="1:8" ht="15.75" customHeight="1">
      <c r="A22" s="177" t="s">
        <v>294</v>
      </c>
      <c r="B22" s="177" t="s">
        <v>895</v>
      </c>
      <c r="C22" s="186">
        <f>+'Distribucion Programas I'!F22</f>
        <v>0</v>
      </c>
      <c r="D22" s="186">
        <f>+'Distribucion Programas II '!Q24</f>
        <v>0</v>
      </c>
      <c r="E22" s="186"/>
      <c r="F22" s="184" t="e">
        <f>#N/A</f>
        <v>#N/A</v>
      </c>
      <c r="G22" s="205"/>
    </row>
    <row r="23" spans="1:8" ht="15.75" customHeight="1">
      <c r="A23" s="176"/>
      <c r="B23" s="179"/>
      <c r="C23" s="186"/>
      <c r="D23" s="186">
        <f>+'Distribucion Programas II '!Q25</f>
        <v>0</v>
      </c>
      <c r="E23" s="186"/>
      <c r="F23" s="184"/>
      <c r="H23" s="183"/>
    </row>
    <row r="24" spans="1:8" ht="15.75" customHeight="1">
      <c r="A24" s="174" t="s">
        <v>212</v>
      </c>
      <c r="B24" s="174" t="s">
        <v>213</v>
      </c>
      <c r="C24" s="186">
        <f>SUM(C25:C29)</f>
        <v>5525757.9733046656</v>
      </c>
      <c r="D24" s="186">
        <f>+'Distribucion Programas II '!Q26</f>
        <v>0</v>
      </c>
      <c r="E24" s="186">
        <f>SUM(E25:E29)</f>
        <v>0</v>
      </c>
      <c r="F24" s="184" t="e">
        <f>#N/A</f>
        <v>#N/A</v>
      </c>
    </row>
    <row r="25" spans="1:8" ht="15.75" customHeight="1">
      <c r="A25" s="177" t="s">
        <v>300</v>
      </c>
      <c r="B25" s="177" t="s">
        <v>305</v>
      </c>
      <c r="C25" s="186">
        <f>+'Distribucion Programas I'!F25</f>
        <v>0</v>
      </c>
      <c r="D25" s="186">
        <f>+'Distribucion Programas II '!Q27</f>
        <v>0</v>
      </c>
      <c r="E25" s="186"/>
      <c r="F25" s="184" t="e">
        <f>#N/A</f>
        <v>#N/A</v>
      </c>
    </row>
    <row r="26" spans="1:8" ht="15.75" customHeight="1">
      <c r="A26" s="177" t="s">
        <v>301</v>
      </c>
      <c r="B26" s="177" t="s">
        <v>306</v>
      </c>
      <c r="C26" s="186">
        <f>+'Distribucion Programas I'!F26</f>
        <v>4500000.0199999996</v>
      </c>
      <c r="D26" s="186">
        <f>+'Distribucion Programas II '!Q28</f>
        <v>0</v>
      </c>
      <c r="E26" s="186"/>
      <c r="F26" s="184" t="e">
        <f>#N/A</f>
        <v>#N/A</v>
      </c>
    </row>
    <row r="27" spans="1:8" ht="15.75" customHeight="1">
      <c r="A27" s="177" t="s">
        <v>302</v>
      </c>
      <c r="B27" s="177" t="s">
        <v>307</v>
      </c>
      <c r="C27" s="186">
        <f>+'Distribucion Programas I'!F27</f>
        <v>657207.95166666666</v>
      </c>
      <c r="D27" s="186">
        <f>+'Distribucion Programas II '!Q29</f>
        <v>0</v>
      </c>
      <c r="E27" s="186"/>
      <c r="F27" s="184" t="e">
        <f>#N/A</f>
        <v>#N/A</v>
      </c>
    </row>
    <row r="28" spans="1:8" ht="15.75" customHeight="1">
      <c r="A28" s="177" t="s">
        <v>303</v>
      </c>
      <c r="B28" s="177" t="s">
        <v>308</v>
      </c>
      <c r="C28" s="186">
        <f>+'Distribucion Programas I'!F28</f>
        <v>368550.00163799996</v>
      </c>
      <c r="D28" s="186">
        <f>+'Distribucion Programas II '!Q30</f>
        <v>0</v>
      </c>
      <c r="E28" s="186"/>
      <c r="F28" s="184" t="e">
        <f>#N/A</f>
        <v>#N/A</v>
      </c>
    </row>
    <row r="29" spans="1:8" ht="15.75" customHeight="1">
      <c r="A29" s="177" t="s">
        <v>304</v>
      </c>
      <c r="B29" s="177" t="s">
        <v>309</v>
      </c>
      <c r="C29" s="186">
        <f>+'Distribucion Programas I'!F29</f>
        <v>0</v>
      </c>
      <c r="D29" s="186">
        <f>+'Distribucion Programas II '!Q31</f>
        <v>0</v>
      </c>
      <c r="E29" s="186"/>
      <c r="F29" s="184" t="e">
        <f>#N/A</f>
        <v>#N/A</v>
      </c>
    </row>
    <row r="30" spans="1:8" ht="15.75" customHeight="1">
      <c r="A30" s="177"/>
      <c r="B30" s="177"/>
      <c r="C30" s="186"/>
      <c r="D30" s="186">
        <f>+'Distribucion Programas II '!Q32</f>
        <v>0</v>
      </c>
      <c r="E30" s="186"/>
      <c r="F30" s="184"/>
    </row>
    <row r="31" spans="1:8" ht="15.75" customHeight="1">
      <c r="A31" s="176" t="s">
        <v>214</v>
      </c>
      <c r="B31" s="179"/>
      <c r="C31" s="186"/>
      <c r="D31" s="186">
        <f>+'Distribucion Programas II '!Q33</f>
        <v>7650590.04</v>
      </c>
      <c r="E31" s="186"/>
      <c r="F31" s="184" t="e">
        <f>#N/A</f>
        <v>#N/A</v>
      </c>
    </row>
    <row r="32" spans="1:8" ht="30" customHeight="1">
      <c r="A32" s="174" t="s">
        <v>310</v>
      </c>
      <c r="B32" s="264" t="s">
        <v>335</v>
      </c>
      <c r="C32" s="186">
        <f>SUM(C33:C37)</f>
        <v>1149867.9539000001</v>
      </c>
      <c r="D32" s="186">
        <f>+'Distribucion Programas II '!Q34</f>
        <v>0</v>
      </c>
      <c r="E32" s="186">
        <f>SUM(E33:E37)</f>
        <v>0</v>
      </c>
      <c r="F32" s="184" t="e">
        <f>SUM(F33:F37)</f>
        <v>#N/A</v>
      </c>
      <c r="G32" s="205"/>
    </row>
    <row r="33" spans="1:7" ht="30.75" customHeight="1">
      <c r="A33" s="177" t="s">
        <v>311</v>
      </c>
      <c r="B33" s="177" t="s">
        <v>436</v>
      </c>
      <c r="C33" s="186">
        <f>(C11+C12+C13+C15+C18+C25+C26)*14%</f>
        <v>1110217.3348000001</v>
      </c>
      <c r="D33" s="186">
        <f>+'Distribucion Programas II '!Q35</f>
        <v>0</v>
      </c>
      <c r="E33" s="186"/>
      <c r="F33" s="184">
        <f>SUM(C33:E33)</f>
        <v>1110217.3348000001</v>
      </c>
      <c r="G33" s="183"/>
    </row>
    <row r="34" spans="1:7" ht="15.75" customHeight="1">
      <c r="A34" s="177" t="s">
        <v>312</v>
      </c>
      <c r="B34" s="177" t="s">
        <v>437</v>
      </c>
      <c r="C34" s="186"/>
      <c r="D34" s="186">
        <f>+'Distribucion Programas II '!Q36</f>
        <v>0</v>
      </c>
      <c r="E34" s="186"/>
      <c r="F34" s="184" t="e">
        <f>#N/A</f>
        <v>#N/A</v>
      </c>
      <c r="G34" s="183"/>
    </row>
    <row r="35" spans="1:7" ht="15.75" customHeight="1">
      <c r="A35" s="177" t="s">
        <v>313</v>
      </c>
      <c r="B35" s="177" t="s">
        <v>438</v>
      </c>
      <c r="C35" s="186"/>
      <c r="D35" s="186">
        <f>+'Distribucion Programas II '!Q37</f>
        <v>0</v>
      </c>
      <c r="E35" s="186"/>
      <c r="F35" s="184" t="e">
        <f>#N/A</f>
        <v>#N/A</v>
      </c>
      <c r="G35" s="183"/>
    </row>
    <row r="36" spans="1:7" ht="15.75" customHeight="1">
      <c r="A36" s="177" t="s">
        <v>314</v>
      </c>
      <c r="B36" s="177" t="s">
        <v>439</v>
      </c>
      <c r="C36" s="186"/>
      <c r="D36" s="186">
        <f>+'Distribucion Programas II '!Q38</f>
        <v>0</v>
      </c>
      <c r="E36" s="186"/>
      <c r="F36" s="184" t="e">
        <f>#N/A</f>
        <v>#N/A</v>
      </c>
      <c r="G36" s="183"/>
    </row>
    <row r="37" spans="1:7" ht="15.75" customHeight="1">
      <c r="A37" s="177" t="s">
        <v>315</v>
      </c>
      <c r="B37" s="177" t="s">
        <v>440</v>
      </c>
      <c r="C37" s="186">
        <f>+(+C11+C12+C13+C15+C18+C25+C26)*0.5%</f>
        <v>39650.619099999996</v>
      </c>
      <c r="D37" s="186">
        <f>+'Distribucion Programas II '!Q39</f>
        <v>0</v>
      </c>
      <c r="E37" s="186">
        <f>(+E11+E12+E13+E14+E15+E18+E19+E20+E25+E26)*0.5%</f>
        <v>0</v>
      </c>
      <c r="F37" s="184">
        <f>SUM(C37:E37)</f>
        <v>39650.619099999996</v>
      </c>
      <c r="G37" s="183"/>
    </row>
    <row r="38" spans="1:7" ht="15.75" customHeight="1">
      <c r="A38" s="181"/>
      <c r="B38" s="181"/>
      <c r="C38" s="186"/>
      <c r="D38" s="186">
        <f>+'Distribucion Programas II '!Q40</f>
        <v>7650590.04</v>
      </c>
      <c r="E38" s="186"/>
      <c r="F38" s="184"/>
      <c r="G38" s="183"/>
    </row>
    <row r="39" spans="1:7" ht="15.75" customHeight="1">
      <c r="A39" s="181" t="s">
        <v>214</v>
      </c>
      <c r="B39" s="181"/>
      <c r="C39" s="186"/>
      <c r="D39" s="186">
        <f>+'Distribucion Programas II '!Q41</f>
        <v>0</v>
      </c>
      <c r="E39" s="186"/>
      <c r="F39" s="184" t="e">
        <f>#N/A</f>
        <v>#N/A</v>
      </c>
    </row>
    <row r="40" spans="1:7" ht="26.25" customHeight="1">
      <c r="A40" s="266" t="s">
        <v>316</v>
      </c>
      <c r="B40" s="264" t="s">
        <v>932</v>
      </c>
      <c r="C40" s="229">
        <f>SUM(C41:C45)</f>
        <v>356855.57189999998</v>
      </c>
      <c r="D40" s="229">
        <f>SUM(D41:D45)</f>
        <v>0</v>
      </c>
      <c r="E40" s="267">
        <f>SUM(E41:E45)</f>
        <v>0</v>
      </c>
      <c r="F40" s="184" t="e">
        <f>#N/A</f>
        <v>#N/A</v>
      </c>
    </row>
    <row r="41" spans="1:7" ht="33.75" customHeight="1">
      <c r="A41" s="196" t="s">
        <v>318</v>
      </c>
      <c r="B41" s="196" t="s">
        <v>331</v>
      </c>
      <c r="C41" s="197"/>
      <c r="D41" s="186">
        <f>+'Distribucion Programas II '!Q43</f>
        <v>0</v>
      </c>
      <c r="E41" s="197"/>
      <c r="F41" s="194" t="e">
        <f>#N/A</f>
        <v>#N/A</v>
      </c>
    </row>
    <row r="42" spans="1:7" ht="15.75" customHeight="1">
      <c r="A42" s="177" t="s">
        <v>319</v>
      </c>
      <c r="B42" s="177" t="s">
        <v>332</v>
      </c>
      <c r="C42" s="186">
        <f>(+C11+C12+C13+C14+C15+C18+C19+C20+C25+C26)*1.5%</f>
        <v>118951.85729999999</v>
      </c>
      <c r="D42" s="186">
        <f>+'Distribucion Programas II '!Q44</f>
        <v>0</v>
      </c>
      <c r="E42" s="186"/>
      <c r="F42" s="184">
        <f>SUM(C42:E42)</f>
        <v>118951.85729999999</v>
      </c>
      <c r="G42" s="183"/>
    </row>
    <row r="43" spans="1:7" ht="15.75" customHeight="1">
      <c r="A43" s="177" t="s">
        <v>320</v>
      </c>
      <c r="B43" s="177" t="s">
        <v>330</v>
      </c>
      <c r="C43" s="186">
        <f>(+C11+C12+C13+C14+C15+C18+C19+C20+C25+C26)*3%</f>
        <v>237903.71459999998</v>
      </c>
      <c r="D43" s="186">
        <f>+'Distribucion Programas II '!Q45</f>
        <v>0</v>
      </c>
      <c r="E43" s="186"/>
      <c r="F43" s="184">
        <f>SUM(C43:E43)</f>
        <v>237903.71459999998</v>
      </c>
      <c r="G43" s="183"/>
    </row>
    <row r="44" spans="1:7" ht="15.75" customHeight="1">
      <c r="A44" s="177" t="s">
        <v>321</v>
      </c>
      <c r="B44" s="177" t="s">
        <v>333</v>
      </c>
      <c r="C44" s="186"/>
      <c r="D44" s="186">
        <f>+'Distribucion Programas II '!Q46</f>
        <v>0</v>
      </c>
      <c r="E44" s="186"/>
      <c r="F44" s="184" t="e">
        <f>#N/A</f>
        <v>#N/A</v>
      </c>
    </row>
    <row r="45" spans="1:7" ht="15.75" customHeight="1">
      <c r="A45" s="181" t="s">
        <v>322</v>
      </c>
      <c r="B45" s="181" t="s">
        <v>334</v>
      </c>
      <c r="C45" s="265"/>
      <c r="D45" s="186">
        <f>+'Distribucion Programas II '!Q47</f>
        <v>0</v>
      </c>
      <c r="E45" s="265"/>
      <c r="F45" s="285" t="e">
        <f>#N/A</f>
        <v>#N/A</v>
      </c>
    </row>
    <row r="46" spans="1:7" ht="15.75" customHeight="1">
      <c r="A46" s="291"/>
      <c r="B46" s="291"/>
      <c r="C46" s="288"/>
      <c r="D46" s="186">
        <f>+'Distribucion Programas II '!Q48</f>
        <v>0</v>
      </c>
      <c r="E46" s="288"/>
      <c r="F46" s="290"/>
    </row>
    <row r="47" spans="1:7" ht="15.75" customHeight="1">
      <c r="A47" s="182" t="s">
        <v>324</v>
      </c>
      <c r="B47" s="182" t="s">
        <v>323</v>
      </c>
      <c r="C47" s="197">
        <f>SUM(C48:C49)</f>
        <v>0</v>
      </c>
      <c r="D47" s="186">
        <f>+'Distribucion Programas II '!Q49</f>
        <v>0</v>
      </c>
      <c r="E47" s="197">
        <f>SUM(E48:E49)</f>
        <v>0</v>
      </c>
      <c r="F47" s="194" t="e">
        <f>#N/A</f>
        <v>#N/A</v>
      </c>
    </row>
    <row r="48" spans="1:7" ht="15.75" customHeight="1">
      <c r="A48" s="177" t="s">
        <v>326</v>
      </c>
      <c r="B48" s="177" t="s">
        <v>328</v>
      </c>
      <c r="C48" s="186"/>
      <c r="D48" s="186">
        <f>+'Distribucion Programas II '!Q50</f>
        <v>0</v>
      </c>
      <c r="E48" s="186"/>
      <c r="F48" s="184" t="e">
        <f>#N/A</f>
        <v>#N/A</v>
      </c>
    </row>
    <row r="49" spans="1:6" ht="15.75" customHeight="1">
      <c r="A49" s="177" t="s">
        <v>327</v>
      </c>
      <c r="B49" s="177" t="s">
        <v>329</v>
      </c>
      <c r="C49" s="186"/>
      <c r="D49" s="186">
        <f>+'Distribucion Programas II '!Q51</f>
        <v>0</v>
      </c>
      <c r="E49" s="186"/>
      <c r="F49" s="184" t="e">
        <f>#N/A</f>
        <v>#N/A</v>
      </c>
    </row>
    <row r="50" spans="1:6" ht="15.75" customHeight="1">
      <c r="A50" s="176"/>
      <c r="B50" s="179"/>
      <c r="C50" s="186"/>
      <c r="D50" s="186">
        <f>+'Distribucion Programas II '!Q52</f>
        <v>1250000</v>
      </c>
      <c r="E50" s="186"/>
      <c r="F50" s="184" t="e">
        <f>#N/A</f>
        <v>#N/A</v>
      </c>
    </row>
    <row r="51" spans="1:6" ht="15.75" customHeight="1">
      <c r="A51" s="178">
        <v>1</v>
      </c>
      <c r="B51" s="180" t="s">
        <v>441</v>
      </c>
      <c r="C51" s="186">
        <f>+C52+C59+C66+C75+C84+C90+C95+C100+C111+C117</f>
        <v>239540.14459999997</v>
      </c>
      <c r="D51" s="186">
        <f>+'Distribucion Programas II '!Q53</f>
        <v>0</v>
      </c>
      <c r="E51" s="186">
        <f>+E52+E59+E66+E75+E84+E90+E95+E100+E111+E117</f>
        <v>0</v>
      </c>
      <c r="F51" s="184" t="e">
        <f>#N/A</f>
        <v>#N/A</v>
      </c>
    </row>
    <row r="52" spans="1:6" ht="15.75" customHeight="1">
      <c r="A52" s="174" t="s">
        <v>216</v>
      </c>
      <c r="B52" s="174" t="s">
        <v>928</v>
      </c>
      <c r="C52" s="186">
        <f>+'Distribucion Programas I'!F52</f>
        <v>0</v>
      </c>
      <c r="D52" s="186">
        <f>+'Distribucion Programas II '!Q54</f>
        <v>0</v>
      </c>
      <c r="E52" s="186">
        <f>SUM(E53:E57)</f>
        <v>0</v>
      </c>
      <c r="F52" s="184" t="e">
        <f>#N/A</f>
        <v>#N/A</v>
      </c>
    </row>
    <row r="53" spans="1:6" ht="15.75" customHeight="1">
      <c r="A53" s="177" t="s">
        <v>442</v>
      </c>
      <c r="B53" s="177" t="s">
        <v>447</v>
      </c>
      <c r="C53" s="186">
        <f>+'Distribucion Programas I'!F53</f>
        <v>0</v>
      </c>
      <c r="D53" s="186">
        <f>+'Distribucion Programas II '!Q55</f>
        <v>0</v>
      </c>
      <c r="E53" s="186"/>
      <c r="F53" s="184" t="e">
        <f>#N/A</f>
        <v>#N/A</v>
      </c>
    </row>
    <row r="54" spans="1:6" ht="15.75" customHeight="1">
      <c r="A54" s="177" t="s">
        <v>443</v>
      </c>
      <c r="B54" s="177" t="s">
        <v>448</v>
      </c>
      <c r="C54" s="186">
        <f>+'Distribucion Programas I'!F54</f>
        <v>0</v>
      </c>
      <c r="D54" s="186">
        <f>+'Distribucion Programas II '!Q56</f>
        <v>0</v>
      </c>
      <c r="E54" s="186"/>
      <c r="F54" s="184" t="e">
        <f>#N/A</f>
        <v>#N/A</v>
      </c>
    </row>
    <row r="55" spans="1:6" ht="15.75" customHeight="1">
      <c r="A55" s="177" t="s">
        <v>444</v>
      </c>
      <c r="B55" s="177" t="s">
        <v>449</v>
      </c>
      <c r="C55" s="186">
        <f>+'Distribucion Programas I'!F55</f>
        <v>0</v>
      </c>
      <c r="D55" s="186">
        <f>+'Distribucion Programas II '!Q57</f>
        <v>0</v>
      </c>
      <c r="E55" s="186"/>
      <c r="F55" s="184" t="e">
        <f>#N/A</f>
        <v>#N/A</v>
      </c>
    </row>
    <row r="56" spans="1:6" ht="15.75" customHeight="1">
      <c r="A56" s="177" t="s">
        <v>445</v>
      </c>
      <c r="B56" s="177" t="s">
        <v>450</v>
      </c>
      <c r="C56" s="186">
        <f>+'Distribucion Programas I'!F56</f>
        <v>0</v>
      </c>
      <c r="D56" s="186">
        <f>+'Distribucion Programas II '!Q58</f>
        <v>0</v>
      </c>
      <c r="E56" s="186"/>
      <c r="F56" s="184" t="e">
        <f>#N/A</f>
        <v>#N/A</v>
      </c>
    </row>
    <row r="57" spans="1:6" ht="15.75" customHeight="1">
      <c r="A57" s="177" t="s">
        <v>446</v>
      </c>
      <c r="B57" s="177" t="s">
        <v>451</v>
      </c>
      <c r="C57" s="186">
        <f>+'Distribucion Programas I'!F57</f>
        <v>0</v>
      </c>
      <c r="D57" s="186">
        <f>+'Distribucion Programas II '!Q59</f>
        <v>0</v>
      </c>
      <c r="E57" s="186"/>
      <c r="F57" s="184" t="e">
        <f>#N/A</f>
        <v>#N/A</v>
      </c>
    </row>
    <row r="58" spans="1:6" ht="15.75" customHeight="1">
      <c r="A58" s="176"/>
      <c r="B58" s="179"/>
      <c r="C58" s="186"/>
      <c r="D58" s="186">
        <f>+'Distribucion Programas II '!Q60</f>
        <v>0</v>
      </c>
      <c r="E58" s="186"/>
      <c r="F58" s="184" t="e">
        <f>#N/A</f>
        <v>#N/A</v>
      </c>
    </row>
    <row r="59" spans="1:6" ht="15.75" customHeight="1">
      <c r="A59" s="174" t="s">
        <v>217</v>
      </c>
      <c r="B59" s="174" t="s">
        <v>218</v>
      </c>
      <c r="C59" s="186">
        <f>SUM(C60:C64)</f>
        <v>1636.43</v>
      </c>
      <c r="D59" s="186">
        <f>+'Distribucion Programas II '!Q61</f>
        <v>0</v>
      </c>
      <c r="E59" s="186">
        <f>SUM(E60:E64)</f>
        <v>0</v>
      </c>
      <c r="F59" s="184" t="e">
        <f>#N/A</f>
        <v>#N/A</v>
      </c>
    </row>
    <row r="60" spans="1:6" ht="15.75" customHeight="1">
      <c r="A60" s="177" t="s">
        <v>452</v>
      </c>
      <c r="B60" s="177" t="s">
        <v>457</v>
      </c>
      <c r="C60" s="186">
        <f>+'Distribucion Programas I'!F60</f>
        <v>1636.43</v>
      </c>
      <c r="D60" s="186">
        <f>+'Distribucion Programas II '!Q62</f>
        <v>0</v>
      </c>
      <c r="E60" s="186"/>
      <c r="F60" s="184" t="e">
        <f>#N/A</f>
        <v>#N/A</v>
      </c>
    </row>
    <row r="61" spans="1:6" ht="15.75" customHeight="1">
      <c r="A61" s="177" t="s">
        <v>453</v>
      </c>
      <c r="B61" s="177" t="s">
        <v>458</v>
      </c>
      <c r="C61" s="186">
        <f>+'Distribucion Programas I'!F61</f>
        <v>0</v>
      </c>
      <c r="D61" s="186">
        <f>+'Distribucion Programas II '!Q63</f>
        <v>0</v>
      </c>
      <c r="E61" s="186"/>
      <c r="F61" s="184" t="e">
        <f>#N/A</f>
        <v>#N/A</v>
      </c>
    </row>
    <row r="62" spans="1:6" ht="15.75" customHeight="1">
      <c r="A62" s="177" t="s">
        <v>454</v>
      </c>
      <c r="B62" s="177" t="s">
        <v>459</v>
      </c>
      <c r="C62" s="186">
        <f>+'Distribucion Programas I'!F62</f>
        <v>0</v>
      </c>
      <c r="D62" s="186">
        <f>+'Distribucion Programas II '!Q64</f>
        <v>0</v>
      </c>
      <c r="E62" s="186"/>
      <c r="F62" s="184" t="e">
        <f>#N/A</f>
        <v>#N/A</v>
      </c>
    </row>
    <row r="63" spans="1:6" ht="15.75" customHeight="1">
      <c r="A63" s="177" t="s">
        <v>455</v>
      </c>
      <c r="B63" s="177" t="s">
        <v>460</v>
      </c>
      <c r="C63" s="186">
        <f>+'Distribucion Programas I'!F63</f>
        <v>0</v>
      </c>
      <c r="D63" s="186">
        <f>+'Distribucion Programas II '!Q65</f>
        <v>0</v>
      </c>
      <c r="E63" s="186"/>
      <c r="F63" s="184" t="e">
        <f>#N/A</f>
        <v>#N/A</v>
      </c>
    </row>
    <row r="64" spans="1:6" ht="15.75" customHeight="1">
      <c r="A64" s="181" t="s">
        <v>456</v>
      </c>
      <c r="B64" s="181" t="s">
        <v>461</v>
      </c>
      <c r="C64" s="186">
        <f>+'Distribucion Programas I'!F64</f>
        <v>0</v>
      </c>
      <c r="D64" s="186">
        <f>+'Distribucion Programas II '!Q66</f>
        <v>0</v>
      </c>
      <c r="E64" s="265"/>
      <c r="F64" s="285" t="e">
        <f>#N/A</f>
        <v>#N/A</v>
      </c>
    </row>
    <row r="65" spans="1:6" ht="15.75" customHeight="1">
      <c r="A65" s="289"/>
      <c r="B65" s="287"/>
      <c r="C65" s="288"/>
      <c r="D65" s="186"/>
      <c r="E65" s="288"/>
      <c r="F65" s="290" t="e">
        <f>#N/A</f>
        <v>#N/A</v>
      </c>
    </row>
    <row r="66" spans="1:6" ht="15.75" customHeight="1">
      <c r="A66" s="182" t="s">
        <v>219</v>
      </c>
      <c r="B66" s="182" t="s">
        <v>220</v>
      </c>
      <c r="C66" s="197">
        <f>SUM(C67:C73)</f>
        <v>0</v>
      </c>
      <c r="D66" s="197">
        <f>SUM(D67:D73)</f>
        <v>1250000</v>
      </c>
      <c r="E66" s="197">
        <f>SUM(E67:E73)</f>
        <v>0</v>
      </c>
      <c r="F66" s="194" t="e">
        <f>#N/A</f>
        <v>#N/A</v>
      </c>
    </row>
    <row r="67" spans="1:6" ht="15.75" customHeight="1">
      <c r="A67" s="177" t="s">
        <v>462</v>
      </c>
      <c r="B67" s="177" t="s">
        <v>468</v>
      </c>
      <c r="C67" s="186">
        <f>+'Distribucion Programas I'!F67</f>
        <v>0</v>
      </c>
      <c r="D67" s="186">
        <f>+'Distribucion Programas II '!Q68</f>
        <v>1250000</v>
      </c>
      <c r="E67" s="186"/>
      <c r="F67" s="184" t="e">
        <f>#N/A</f>
        <v>#N/A</v>
      </c>
    </row>
    <row r="68" spans="1:6" ht="15.75" customHeight="1">
      <c r="A68" s="177" t="s">
        <v>463</v>
      </c>
      <c r="B68" s="177" t="s">
        <v>469</v>
      </c>
      <c r="C68" s="186">
        <f>+'Distribucion Programas I'!F68</f>
        <v>0</v>
      </c>
      <c r="D68" s="186">
        <f>+'Distribucion Programas II '!Q69</f>
        <v>0</v>
      </c>
      <c r="E68" s="186"/>
      <c r="F68" s="184" t="e">
        <f>#N/A</f>
        <v>#N/A</v>
      </c>
    </row>
    <row r="69" spans="1:6" ht="15.75" customHeight="1">
      <c r="A69" s="177" t="s">
        <v>464</v>
      </c>
      <c r="B69" s="177" t="s">
        <v>470</v>
      </c>
      <c r="C69" s="186">
        <f>+'Distribucion Programas I'!F69</f>
        <v>0</v>
      </c>
      <c r="D69" s="186">
        <f>+'Distribucion Programas II '!Q70</f>
        <v>0</v>
      </c>
      <c r="E69" s="186"/>
      <c r="F69" s="184" t="e">
        <f>#N/A</f>
        <v>#N/A</v>
      </c>
    </row>
    <row r="70" spans="1:6" ht="15.75" customHeight="1">
      <c r="A70" s="177" t="s">
        <v>465</v>
      </c>
      <c r="B70" s="177" t="s">
        <v>471</v>
      </c>
      <c r="C70" s="186">
        <f>+'Distribucion Programas I'!F70</f>
        <v>0</v>
      </c>
      <c r="D70" s="186">
        <f>+'Distribucion Programas II '!Q71</f>
        <v>0</v>
      </c>
      <c r="E70" s="186"/>
      <c r="F70" s="184" t="e">
        <f>#N/A</f>
        <v>#N/A</v>
      </c>
    </row>
    <row r="71" spans="1:6" ht="15.75" customHeight="1">
      <c r="A71" s="177" t="s">
        <v>466</v>
      </c>
      <c r="B71" s="177" t="s">
        <v>472</v>
      </c>
      <c r="C71" s="186">
        <f>+'Distribucion Programas I'!F71</f>
        <v>0</v>
      </c>
      <c r="D71" s="186">
        <f>+'Distribucion Programas II '!Q73</f>
        <v>0</v>
      </c>
      <c r="E71" s="186"/>
      <c r="F71" s="184" t="e">
        <f>#N/A</f>
        <v>#N/A</v>
      </c>
    </row>
    <row r="72" spans="1:6" ht="15.75" customHeight="1">
      <c r="A72" s="177" t="s">
        <v>467</v>
      </c>
      <c r="B72" s="177" t="s">
        <v>474</v>
      </c>
      <c r="C72" s="186">
        <f>+'Distribucion Programas I'!F72</f>
        <v>0</v>
      </c>
      <c r="D72" s="186">
        <f>+'Distribucion Programas II '!Q74</f>
        <v>0</v>
      </c>
      <c r="E72" s="186"/>
      <c r="F72" s="184" t="e">
        <f>#N/A</f>
        <v>#N/A</v>
      </c>
    </row>
    <row r="73" spans="1:6" ht="15.75" customHeight="1">
      <c r="A73" s="177" t="s">
        <v>476</v>
      </c>
      <c r="B73" s="177" t="s">
        <v>475</v>
      </c>
      <c r="C73" s="186">
        <f>+'Distribucion Programas I'!F73</f>
        <v>0</v>
      </c>
      <c r="D73" s="186">
        <f>+'Distribucion Programas II '!Q75</f>
        <v>0</v>
      </c>
      <c r="E73" s="186"/>
      <c r="F73" s="184" t="e">
        <f>#N/A</f>
        <v>#N/A</v>
      </c>
    </row>
    <row r="74" spans="1:6" ht="15.75" customHeight="1">
      <c r="A74" s="177"/>
      <c r="B74" s="177"/>
      <c r="C74" s="186"/>
      <c r="D74" s="186">
        <f>+'Distribucion Programas II '!Q76</f>
        <v>0</v>
      </c>
      <c r="E74" s="186"/>
      <c r="F74" s="184" t="e">
        <f>#N/A</f>
        <v>#N/A</v>
      </c>
    </row>
    <row r="75" spans="1:6" ht="15.75" customHeight="1">
      <c r="A75" s="174" t="s">
        <v>221</v>
      </c>
      <c r="B75" s="174" t="s">
        <v>222</v>
      </c>
      <c r="C75" s="186">
        <f>SUM(C76:C82)</f>
        <v>0</v>
      </c>
      <c r="D75" s="186">
        <f>+'Distribucion Programas II '!Q76</f>
        <v>0</v>
      </c>
      <c r="E75" s="186">
        <f>SUM(E76:E82)</f>
        <v>0</v>
      </c>
      <c r="F75" s="184" t="e">
        <f>#N/A</f>
        <v>#N/A</v>
      </c>
    </row>
    <row r="76" spans="1:6" ht="15.75" customHeight="1">
      <c r="A76" s="177" t="s">
        <v>477</v>
      </c>
      <c r="B76" s="177" t="s">
        <v>484</v>
      </c>
      <c r="C76" s="186">
        <f>+'Distribucion Programas I'!F76</f>
        <v>0</v>
      </c>
      <c r="D76" s="186">
        <f>+'Distribucion Programas II '!Q77</f>
        <v>0</v>
      </c>
      <c r="E76" s="186"/>
      <c r="F76" s="184" t="e">
        <f>#N/A</f>
        <v>#N/A</v>
      </c>
    </row>
    <row r="77" spans="1:6" ht="15.75" customHeight="1">
      <c r="A77" s="177" t="s">
        <v>478</v>
      </c>
      <c r="B77" s="177" t="s">
        <v>485</v>
      </c>
      <c r="C77" s="186">
        <f>+'Distribucion Programas I'!F77</f>
        <v>0</v>
      </c>
      <c r="D77" s="186">
        <f>+'Distribucion Programas II '!Q78</f>
        <v>0</v>
      </c>
      <c r="E77" s="186"/>
      <c r="F77" s="184" t="e">
        <f>#N/A</f>
        <v>#N/A</v>
      </c>
    </row>
    <row r="78" spans="1:6" ht="15.75" customHeight="1">
      <c r="A78" s="177" t="s">
        <v>479</v>
      </c>
      <c r="B78" s="177" t="s">
        <v>486</v>
      </c>
      <c r="C78" s="186">
        <f>+'Distribucion Programas I'!F78</f>
        <v>0</v>
      </c>
      <c r="D78" s="186">
        <f>+'Distribucion Programas II '!Q79</f>
        <v>0</v>
      </c>
      <c r="E78" s="186"/>
      <c r="F78" s="184" t="e">
        <f>#N/A</f>
        <v>#N/A</v>
      </c>
    </row>
    <row r="79" spans="1:6" ht="15.75" customHeight="1">
      <c r="A79" s="177" t="s">
        <v>480</v>
      </c>
      <c r="B79" s="177" t="s">
        <v>487</v>
      </c>
      <c r="C79" s="186">
        <f>+'Distribucion Programas I'!F79</f>
        <v>0</v>
      </c>
      <c r="D79" s="186">
        <f>+'Distribucion Programas II '!Q80</f>
        <v>0</v>
      </c>
      <c r="E79" s="186"/>
      <c r="F79" s="184" t="e">
        <f>#N/A</f>
        <v>#N/A</v>
      </c>
    </row>
    <row r="80" spans="1:6" ht="15.75" customHeight="1">
      <c r="A80" s="177" t="s">
        <v>481</v>
      </c>
      <c r="B80" s="177" t="s">
        <v>488</v>
      </c>
      <c r="C80" s="186">
        <f>+'Distribucion Programas I'!F80</f>
        <v>0</v>
      </c>
      <c r="D80" s="186">
        <f>+'Distribucion Programas II '!Q81</f>
        <v>0</v>
      </c>
      <c r="E80" s="186"/>
      <c r="F80" s="184" t="e">
        <f>#N/A</f>
        <v>#N/A</v>
      </c>
    </row>
    <row r="81" spans="1:7" ht="15.75" customHeight="1">
      <c r="A81" s="177" t="s">
        <v>482</v>
      </c>
      <c r="B81" s="177" t="s">
        <v>489</v>
      </c>
      <c r="C81" s="186">
        <f>+'Distribucion Programas I'!F81</f>
        <v>0</v>
      </c>
      <c r="D81" s="186">
        <f>+'Distribucion Programas II '!Q82</f>
        <v>0</v>
      </c>
      <c r="E81" s="186"/>
      <c r="F81" s="184" t="e">
        <f>#N/A</f>
        <v>#N/A</v>
      </c>
    </row>
    <row r="82" spans="1:7" ht="15.75" customHeight="1">
      <c r="A82" s="177" t="s">
        <v>483</v>
      </c>
      <c r="B82" s="177" t="s">
        <v>490</v>
      </c>
      <c r="C82" s="186">
        <f>+'Distribucion Programas I'!F82</f>
        <v>0</v>
      </c>
      <c r="D82" s="186">
        <f>+'Distribucion Programas II '!Q83</f>
        <v>0</v>
      </c>
      <c r="E82" s="186"/>
      <c r="F82" s="184" t="e">
        <f>#N/A</f>
        <v>#N/A</v>
      </c>
    </row>
    <row r="83" spans="1:7" ht="15.75" customHeight="1">
      <c r="A83" s="176"/>
      <c r="B83" s="179"/>
      <c r="C83" s="186"/>
      <c r="D83" s="186">
        <f>+'Distribucion Programas II '!Q84</f>
        <v>0</v>
      </c>
      <c r="E83" s="186"/>
      <c r="F83" s="184" t="e">
        <f>#N/A</f>
        <v>#N/A</v>
      </c>
    </row>
    <row r="84" spans="1:7" ht="15.75" customHeight="1">
      <c r="A84" s="174" t="s">
        <v>223</v>
      </c>
      <c r="B84" s="174" t="s">
        <v>224</v>
      </c>
      <c r="C84" s="186">
        <f>SUM(C85:C88)</f>
        <v>0</v>
      </c>
      <c r="D84" s="186">
        <f>+'Distribucion Programas II '!Q85</f>
        <v>0</v>
      </c>
      <c r="E84" s="186">
        <f>SUM(E85:E88)</f>
        <v>0</v>
      </c>
      <c r="F84" s="184" t="e">
        <f>#N/A</f>
        <v>#N/A</v>
      </c>
    </row>
    <row r="85" spans="1:7" ht="15.75" customHeight="1">
      <c r="A85" s="177" t="s">
        <v>491</v>
      </c>
      <c r="B85" s="177" t="s">
        <v>495</v>
      </c>
      <c r="C85" s="186">
        <f>+'Distribucion Programas I'!F85</f>
        <v>0</v>
      </c>
      <c r="D85" s="186">
        <f>+'Distribucion Programas II '!Q86</f>
        <v>0</v>
      </c>
      <c r="E85" s="186"/>
      <c r="F85" s="184" t="e">
        <f>#N/A</f>
        <v>#N/A</v>
      </c>
    </row>
    <row r="86" spans="1:7" ht="15.75" customHeight="1">
      <c r="A86" s="177" t="s">
        <v>492</v>
      </c>
      <c r="B86" s="177" t="s">
        <v>496</v>
      </c>
      <c r="C86" s="186">
        <f>+'Distribucion Programas I'!F86</f>
        <v>0</v>
      </c>
      <c r="D86" s="186">
        <f>+'Distribucion Programas II '!Q87</f>
        <v>0</v>
      </c>
      <c r="E86" s="186"/>
      <c r="F86" s="184" t="e">
        <f>#N/A</f>
        <v>#N/A</v>
      </c>
    </row>
    <row r="87" spans="1:7" ht="15.75" customHeight="1">
      <c r="A87" s="177" t="s">
        <v>493</v>
      </c>
      <c r="B87" s="177" t="s">
        <v>497</v>
      </c>
      <c r="C87" s="186">
        <f>+'Distribucion Programas I'!F87</f>
        <v>0</v>
      </c>
      <c r="D87" s="186">
        <f>+'Distribucion Programas II '!Q88</f>
        <v>0</v>
      </c>
      <c r="E87" s="186"/>
      <c r="F87" s="184" t="e">
        <f>#N/A</f>
        <v>#N/A</v>
      </c>
    </row>
    <row r="88" spans="1:7" ht="15.75" customHeight="1">
      <c r="A88" s="177" t="s">
        <v>494</v>
      </c>
      <c r="B88" s="177" t="s">
        <v>498</v>
      </c>
      <c r="C88" s="186">
        <f>+'Distribucion Programas I'!F88</f>
        <v>0</v>
      </c>
      <c r="D88" s="186">
        <f>+'Distribucion Programas II '!Q89</f>
        <v>0</v>
      </c>
      <c r="E88" s="186"/>
      <c r="F88" s="184" t="e">
        <f>#N/A</f>
        <v>#N/A</v>
      </c>
    </row>
    <row r="89" spans="1:7" ht="15.75" customHeight="1">
      <c r="A89" s="176"/>
      <c r="B89" s="179"/>
      <c r="C89" s="186"/>
      <c r="D89" s="186">
        <f>+'Distribucion Programas II '!Q90</f>
        <v>0</v>
      </c>
      <c r="E89" s="186"/>
      <c r="F89" s="184" t="e">
        <f>#N/A</f>
        <v>#N/A</v>
      </c>
    </row>
    <row r="90" spans="1:7" ht="15.75" customHeight="1">
      <c r="A90" s="182" t="s">
        <v>225</v>
      </c>
      <c r="B90" s="182" t="s">
        <v>226</v>
      </c>
      <c r="C90" s="197">
        <f>SUM(C91:C93)</f>
        <v>237903.71459999998</v>
      </c>
      <c r="D90" s="186">
        <f>+'Distribucion Programas II '!Q91</f>
        <v>0</v>
      </c>
      <c r="E90" s="197">
        <f>SUM(E91:E93)</f>
        <v>0</v>
      </c>
      <c r="F90" s="184" t="e">
        <f>#N/A</f>
        <v>#N/A</v>
      </c>
    </row>
    <row r="91" spans="1:7" ht="15.75" customHeight="1">
      <c r="A91" s="177" t="s">
        <v>499</v>
      </c>
      <c r="B91" s="177" t="s">
        <v>504</v>
      </c>
      <c r="C91" s="186">
        <f>(+C11+C12+C13+C14+C15+C18+C19+C20+C25+C26)*3%</f>
        <v>237903.71459999998</v>
      </c>
      <c r="D91" s="186">
        <f>+'Distribucion Programas II '!Q92</f>
        <v>0</v>
      </c>
      <c r="E91" s="186"/>
      <c r="F91" s="184" t="e">
        <f>#N/A</f>
        <v>#N/A</v>
      </c>
      <c r="G91" s="205"/>
    </row>
    <row r="92" spans="1:7" ht="15.75" customHeight="1">
      <c r="A92" s="177" t="s">
        <v>500</v>
      </c>
      <c r="B92" s="177" t="s">
        <v>505</v>
      </c>
      <c r="C92" s="186">
        <f>+'Distribucion Programas I'!F92</f>
        <v>0</v>
      </c>
      <c r="D92" s="186">
        <f>+'Distribucion Programas II '!Q93</f>
        <v>0</v>
      </c>
      <c r="E92" s="186"/>
      <c r="F92" s="184" t="e">
        <f>#N/A</f>
        <v>#N/A</v>
      </c>
    </row>
    <row r="93" spans="1:7" ht="15.75" customHeight="1">
      <c r="A93" s="181" t="s">
        <v>503</v>
      </c>
      <c r="B93" s="321" t="s">
        <v>506</v>
      </c>
      <c r="C93" s="186">
        <f>+'Distribucion Programas I'!F93</f>
        <v>0</v>
      </c>
      <c r="D93" s="186">
        <f>+'Distribucion Programas II '!Q94</f>
        <v>0</v>
      </c>
      <c r="E93" s="286"/>
      <c r="F93" s="285" t="e">
        <f>#N/A</f>
        <v>#N/A</v>
      </c>
    </row>
    <row r="94" spans="1:7" ht="15.75" customHeight="1">
      <c r="A94" s="322"/>
      <c r="B94" s="287"/>
      <c r="C94" s="288"/>
      <c r="D94" s="186">
        <f>+'Distribucion Programas II '!Q95</f>
        <v>0</v>
      </c>
      <c r="E94" s="288"/>
      <c r="F94" s="194"/>
    </row>
    <row r="95" spans="1:7" ht="15.75" customHeight="1">
      <c r="A95" s="182" t="s">
        <v>227</v>
      </c>
      <c r="B95" s="182" t="s">
        <v>228</v>
      </c>
      <c r="C95" s="197">
        <f>SUM(C96:C98)</f>
        <v>0</v>
      </c>
      <c r="D95" s="186">
        <f>+'Distribucion Programas II '!Q96</f>
        <v>0</v>
      </c>
      <c r="E95" s="197">
        <f>SUM(E96:E98)</f>
        <v>0</v>
      </c>
      <c r="F95" s="194" t="e">
        <f>#N/A</f>
        <v>#N/A</v>
      </c>
    </row>
    <row r="96" spans="1:7" ht="15.75" customHeight="1">
      <c r="A96" s="177" t="s">
        <v>507</v>
      </c>
      <c r="B96" s="177" t="s">
        <v>510</v>
      </c>
      <c r="C96" s="186">
        <f>+'Distribucion Programas I'!F96</f>
        <v>0</v>
      </c>
      <c r="D96" s="186">
        <f>+'Distribucion Programas II '!Q97</f>
        <v>0</v>
      </c>
      <c r="E96" s="186"/>
      <c r="F96" s="184" t="e">
        <f>#N/A</f>
        <v>#N/A</v>
      </c>
    </row>
    <row r="97" spans="1:6" ht="15.75" customHeight="1">
      <c r="A97" s="177" t="s">
        <v>508</v>
      </c>
      <c r="B97" s="177" t="s">
        <v>511</v>
      </c>
      <c r="C97" s="186">
        <f>+'Distribucion Programas I'!F97</f>
        <v>0</v>
      </c>
      <c r="D97" s="186">
        <f>+'Distribucion Programas II '!Q98</f>
        <v>0</v>
      </c>
      <c r="E97" s="186"/>
      <c r="F97" s="184" t="e">
        <f>#N/A</f>
        <v>#N/A</v>
      </c>
    </row>
    <row r="98" spans="1:6" ht="15.75" customHeight="1">
      <c r="A98" s="177" t="s">
        <v>509</v>
      </c>
      <c r="B98" s="177" t="s">
        <v>512</v>
      </c>
      <c r="C98" s="186">
        <f>+'Distribucion Programas I'!F98</f>
        <v>0</v>
      </c>
      <c r="D98" s="186">
        <f>+'Distribucion Programas II '!Q99</f>
        <v>0</v>
      </c>
      <c r="E98" s="186"/>
      <c r="F98" s="184" t="e">
        <f>#N/A</f>
        <v>#N/A</v>
      </c>
    </row>
    <row r="99" spans="1:6" ht="15.75" customHeight="1">
      <c r="A99" s="176"/>
      <c r="B99" s="179"/>
      <c r="C99" s="186"/>
      <c r="D99" s="186">
        <f>+'Distribucion Programas II '!Q100</f>
        <v>0</v>
      </c>
      <c r="E99" s="186"/>
      <c r="F99" s="184" t="e">
        <f>#N/A</f>
        <v>#N/A</v>
      </c>
    </row>
    <row r="100" spans="1:6" ht="15.75" customHeight="1">
      <c r="A100" s="174" t="s">
        <v>229</v>
      </c>
      <c r="B100" s="174" t="s">
        <v>230</v>
      </c>
      <c r="C100" s="186">
        <f>SUM(C101:C109)</f>
        <v>0</v>
      </c>
      <c r="D100" s="186">
        <f>+'Distribucion Programas II '!Q101</f>
        <v>0</v>
      </c>
      <c r="E100" s="186">
        <f>SUM(E101:E109)</f>
        <v>0</v>
      </c>
      <c r="F100" s="184" t="e">
        <f>#N/A</f>
        <v>#N/A</v>
      </c>
    </row>
    <row r="101" spans="1:6" ht="15.75" customHeight="1">
      <c r="A101" s="177" t="s">
        <v>513</v>
      </c>
      <c r="B101" s="177" t="s">
        <v>522</v>
      </c>
      <c r="C101" s="186">
        <f>+'Distribucion Programas I'!F101</f>
        <v>0</v>
      </c>
      <c r="D101" s="186">
        <f>+'Distribucion Programas II '!Q102</f>
        <v>0</v>
      </c>
      <c r="E101" s="186"/>
      <c r="F101" s="184" t="e">
        <f>#N/A</f>
        <v>#N/A</v>
      </c>
    </row>
    <row r="102" spans="1:6" ht="15.75" customHeight="1">
      <c r="A102" s="177" t="s">
        <v>514</v>
      </c>
      <c r="B102" s="177" t="s">
        <v>523</v>
      </c>
      <c r="C102" s="186">
        <f>+'Distribucion Programas I'!F102</f>
        <v>0</v>
      </c>
      <c r="D102" s="186">
        <f>+'Distribucion Programas II '!Q103</f>
        <v>0</v>
      </c>
      <c r="E102" s="186"/>
      <c r="F102" s="184" t="e">
        <f>#N/A</f>
        <v>#N/A</v>
      </c>
    </row>
    <row r="103" spans="1:6" ht="15.75" customHeight="1">
      <c r="A103" s="177" t="s">
        <v>515</v>
      </c>
      <c r="B103" s="177" t="s">
        <v>524</v>
      </c>
      <c r="C103" s="186">
        <f>+'Distribucion Programas I'!F103</f>
        <v>0</v>
      </c>
      <c r="D103" s="186">
        <f>+'Distribucion Programas II '!Q104</f>
        <v>0</v>
      </c>
      <c r="E103" s="186"/>
      <c r="F103" s="184" t="e">
        <f>#N/A</f>
        <v>#N/A</v>
      </c>
    </row>
    <row r="104" spans="1:6" ht="15.75" customHeight="1">
      <c r="A104" s="177" t="s">
        <v>516</v>
      </c>
      <c r="B104" s="177" t="s">
        <v>526</v>
      </c>
      <c r="C104" s="186">
        <f>+'Distribucion Programas I'!F104</f>
        <v>0</v>
      </c>
      <c r="D104" s="186">
        <f>+'Distribucion Programas II '!Q105</f>
        <v>0</v>
      </c>
      <c r="E104" s="186"/>
      <c r="F104" s="184" t="e">
        <f>#N/A</f>
        <v>#N/A</v>
      </c>
    </row>
    <row r="105" spans="1:6" ht="15.75" customHeight="1">
      <c r="A105" s="177" t="s">
        <v>517</v>
      </c>
      <c r="B105" s="177" t="s">
        <v>525</v>
      </c>
      <c r="C105" s="186">
        <f>+'Distribucion Programas I'!F105</f>
        <v>0</v>
      </c>
      <c r="D105" s="186">
        <f>+'Distribucion Programas II '!Q106</f>
        <v>0</v>
      </c>
      <c r="E105" s="186"/>
      <c r="F105" s="184" t="e">
        <f>#N/A</f>
        <v>#N/A</v>
      </c>
    </row>
    <row r="106" spans="1:6" ht="15.75" customHeight="1">
      <c r="A106" s="177" t="s">
        <v>518</v>
      </c>
      <c r="B106" s="177" t="s">
        <v>530</v>
      </c>
      <c r="C106" s="186">
        <f>+'Distribucion Programas I'!F106</f>
        <v>0</v>
      </c>
      <c r="D106" s="186">
        <f>+'Distribucion Programas II '!Q107</f>
        <v>0</v>
      </c>
      <c r="E106" s="186"/>
      <c r="F106" s="184" t="e">
        <f>#N/A</f>
        <v>#N/A</v>
      </c>
    </row>
    <row r="107" spans="1:6" ht="15.75" customHeight="1">
      <c r="A107" s="177" t="s">
        <v>519</v>
      </c>
      <c r="B107" s="177" t="s">
        <v>527</v>
      </c>
      <c r="C107" s="186">
        <f>+'Distribucion Programas I'!F107</f>
        <v>0</v>
      </c>
      <c r="D107" s="186">
        <f>+'Distribucion Programas II '!Q108</f>
        <v>0</v>
      </c>
      <c r="E107" s="186"/>
      <c r="F107" s="184" t="e">
        <f>#N/A</f>
        <v>#N/A</v>
      </c>
    </row>
    <row r="108" spans="1:6" ht="26.25" customHeight="1">
      <c r="A108" s="177" t="s">
        <v>520</v>
      </c>
      <c r="B108" s="177" t="s">
        <v>528</v>
      </c>
      <c r="C108" s="186">
        <f>+'Distribucion Programas I'!F108</f>
        <v>0</v>
      </c>
      <c r="D108" s="186">
        <f>+'Distribucion Programas II '!Q109</f>
        <v>0</v>
      </c>
      <c r="E108" s="186"/>
      <c r="F108" s="184" t="e">
        <f>#N/A</f>
        <v>#N/A</v>
      </c>
    </row>
    <row r="109" spans="1:6" ht="15.75" customHeight="1">
      <c r="A109" s="177" t="s">
        <v>521</v>
      </c>
      <c r="B109" s="177" t="s">
        <v>529</v>
      </c>
      <c r="C109" s="186">
        <f>+'Distribucion Programas I'!F109</f>
        <v>0</v>
      </c>
      <c r="D109" s="186">
        <f>+'Distribucion Programas II '!Q110</f>
        <v>0</v>
      </c>
      <c r="E109" s="186"/>
      <c r="F109" s="184" t="e">
        <f>#N/A</f>
        <v>#N/A</v>
      </c>
    </row>
    <row r="110" spans="1:6" ht="15.75" customHeight="1">
      <c r="A110" s="176"/>
      <c r="B110" s="179"/>
      <c r="C110" s="186"/>
      <c r="D110" s="186">
        <f>+'Distribucion Programas II '!Q111</f>
        <v>0</v>
      </c>
      <c r="E110" s="186"/>
      <c r="F110" s="184" t="e">
        <f>#N/A</f>
        <v>#N/A</v>
      </c>
    </row>
    <row r="111" spans="1:6" ht="15.75" customHeight="1">
      <c r="A111" s="174" t="s">
        <v>231</v>
      </c>
      <c r="B111" s="174" t="s">
        <v>232</v>
      </c>
      <c r="C111" s="186">
        <f>SUM(C112:C115)</f>
        <v>0</v>
      </c>
      <c r="D111" s="186">
        <f>+'Distribucion Programas II '!Q112</f>
        <v>0</v>
      </c>
      <c r="E111" s="186">
        <f>SUM(E112:E115)</f>
        <v>0</v>
      </c>
      <c r="F111" s="184" t="e">
        <f>#N/A</f>
        <v>#N/A</v>
      </c>
    </row>
    <row r="112" spans="1:6" ht="15.75" customHeight="1">
      <c r="A112" s="177" t="s">
        <v>531</v>
      </c>
      <c r="B112" s="177" t="s">
        <v>535</v>
      </c>
      <c r="C112" s="186">
        <f>+'Distribucion Programas I'!F112</f>
        <v>0</v>
      </c>
      <c r="D112" s="186">
        <f>+'Distribucion Programas II '!Q113</f>
        <v>0</v>
      </c>
      <c r="E112" s="186"/>
      <c r="F112" s="184" t="e">
        <f>#N/A</f>
        <v>#N/A</v>
      </c>
    </row>
    <row r="113" spans="1:6" ht="15.75" customHeight="1">
      <c r="A113" s="177" t="s">
        <v>532</v>
      </c>
      <c r="B113" s="177" t="s">
        <v>536</v>
      </c>
      <c r="C113" s="186">
        <f>+'Distribucion Programas I'!F113</f>
        <v>0</v>
      </c>
      <c r="D113" s="186">
        <f>+'Distribucion Programas II '!Q114</f>
        <v>0</v>
      </c>
      <c r="E113" s="186"/>
      <c r="F113" s="184" t="e">
        <f>#N/A</f>
        <v>#N/A</v>
      </c>
    </row>
    <row r="114" spans="1:6" ht="15.75" customHeight="1">
      <c r="A114" s="177" t="s">
        <v>533</v>
      </c>
      <c r="B114" s="177" t="s">
        <v>537</v>
      </c>
      <c r="C114" s="186">
        <f>+'Distribucion Programas I'!F114</f>
        <v>0</v>
      </c>
      <c r="D114" s="186">
        <f>+'Distribucion Programas II '!Q115</f>
        <v>0</v>
      </c>
      <c r="E114" s="186"/>
      <c r="F114" s="184" t="e">
        <f>#N/A</f>
        <v>#N/A</v>
      </c>
    </row>
    <row r="115" spans="1:6" ht="15.75" customHeight="1">
      <c r="A115" s="177" t="s">
        <v>534</v>
      </c>
      <c r="B115" s="177" t="s">
        <v>538</v>
      </c>
      <c r="C115" s="186">
        <f>+'Distribucion Programas I'!F115</f>
        <v>0</v>
      </c>
      <c r="D115" s="186">
        <f>+'Distribucion Programas II '!Q116</f>
        <v>0</v>
      </c>
      <c r="E115" s="186"/>
      <c r="F115" s="184" t="e">
        <f>#N/A</f>
        <v>#N/A</v>
      </c>
    </row>
    <row r="116" spans="1:6" ht="15.75" customHeight="1">
      <c r="A116" s="176"/>
      <c r="B116" s="179"/>
      <c r="C116" s="186"/>
      <c r="D116" s="186">
        <f>+'Distribucion Programas II '!Q117</f>
        <v>0</v>
      </c>
      <c r="E116" s="186"/>
      <c r="F116" s="184" t="e">
        <f>#N/A</f>
        <v>#N/A</v>
      </c>
    </row>
    <row r="117" spans="1:6" ht="15.75" customHeight="1">
      <c r="A117" s="174" t="s">
        <v>233</v>
      </c>
      <c r="B117" s="174" t="s">
        <v>234</v>
      </c>
      <c r="C117" s="186">
        <f>SUM(C118:C123)</f>
        <v>0</v>
      </c>
      <c r="D117" s="186">
        <f>+'Distribucion Programas II '!Q118</f>
        <v>0</v>
      </c>
      <c r="E117" s="186">
        <f>SUM(E118:E123)</f>
        <v>0</v>
      </c>
      <c r="F117" s="184" t="e">
        <f>#N/A</f>
        <v>#N/A</v>
      </c>
    </row>
    <row r="118" spans="1:6" ht="15.75" customHeight="1">
      <c r="A118" s="177" t="s">
        <v>539</v>
      </c>
      <c r="B118" s="177" t="s">
        <v>547</v>
      </c>
      <c r="C118" s="186">
        <f>+'Distribucion Programas I'!F118</f>
        <v>0</v>
      </c>
      <c r="D118" s="186">
        <f>+'Distribucion Programas II '!Q119</f>
        <v>0</v>
      </c>
      <c r="E118" s="186"/>
      <c r="F118" s="184" t="e">
        <f>#N/A</f>
        <v>#N/A</v>
      </c>
    </row>
    <row r="119" spans="1:6" ht="15.75" customHeight="1">
      <c r="A119" s="177" t="s">
        <v>541</v>
      </c>
      <c r="B119" s="177" t="s">
        <v>548</v>
      </c>
      <c r="C119" s="186">
        <f>+'Distribucion Programas I'!F119</f>
        <v>0</v>
      </c>
      <c r="D119" s="186">
        <f>+'Distribucion Programas II '!Q120</f>
        <v>0</v>
      </c>
      <c r="E119" s="186"/>
      <c r="F119" s="184" t="e">
        <f>#N/A</f>
        <v>#N/A</v>
      </c>
    </row>
    <row r="120" spans="1:6" ht="15.75" customHeight="1">
      <c r="A120" s="177" t="s">
        <v>542</v>
      </c>
      <c r="B120" s="177" t="s">
        <v>549</v>
      </c>
      <c r="C120" s="186">
        <f>+'Distribucion Programas I'!F120</f>
        <v>0</v>
      </c>
      <c r="D120" s="186">
        <f>+'Distribucion Programas II '!Q121</f>
        <v>0</v>
      </c>
      <c r="E120" s="186"/>
      <c r="F120" s="184" t="e">
        <f>#N/A</f>
        <v>#N/A</v>
      </c>
    </row>
    <row r="121" spans="1:6" ht="15.75" customHeight="1">
      <c r="A121" s="177" t="s">
        <v>543</v>
      </c>
      <c r="B121" s="177" t="s">
        <v>550</v>
      </c>
      <c r="C121" s="186">
        <f>+'Distribucion Programas I'!F121</f>
        <v>0</v>
      </c>
      <c r="D121" s="186">
        <f>+'Distribucion Programas II '!Q122</f>
        <v>0</v>
      </c>
      <c r="E121" s="186"/>
      <c r="F121" s="184" t="e">
        <f>#N/A</f>
        <v>#N/A</v>
      </c>
    </row>
    <row r="122" spans="1:6" ht="15.75" customHeight="1">
      <c r="A122" s="177" t="s">
        <v>544</v>
      </c>
      <c r="B122" s="177" t="s">
        <v>551</v>
      </c>
      <c r="C122" s="186">
        <f>+'Distribucion Programas I'!F122</f>
        <v>0</v>
      </c>
      <c r="D122" s="186">
        <f>+'Distribucion Programas II '!Q123</f>
        <v>0</v>
      </c>
      <c r="E122" s="186"/>
      <c r="F122" s="184" t="e">
        <f>#N/A</f>
        <v>#N/A</v>
      </c>
    </row>
    <row r="123" spans="1:6" ht="15.75" customHeight="1">
      <c r="A123" s="177" t="s">
        <v>545</v>
      </c>
      <c r="B123" s="177" t="s">
        <v>552</v>
      </c>
      <c r="C123" s="186">
        <f>+'Distribucion Programas I'!F123</f>
        <v>0</v>
      </c>
      <c r="D123" s="186">
        <f>+'Distribucion Programas II '!Q124</f>
        <v>0</v>
      </c>
      <c r="E123" s="186"/>
      <c r="F123" s="184" t="e">
        <f>#N/A</f>
        <v>#N/A</v>
      </c>
    </row>
    <row r="124" spans="1:6" ht="15.75" customHeight="1">
      <c r="A124" s="176"/>
      <c r="B124" s="179"/>
      <c r="C124" s="186"/>
      <c r="D124" s="186">
        <f>+'Distribucion Programas II '!Q125</f>
        <v>0</v>
      </c>
      <c r="E124" s="186"/>
      <c r="F124" s="184" t="e">
        <f>#N/A</f>
        <v>#N/A</v>
      </c>
    </row>
    <row r="125" spans="1:6" ht="15.75" customHeight="1">
      <c r="A125" s="174">
        <v>2</v>
      </c>
      <c r="B125" s="174" t="s">
        <v>553</v>
      </c>
      <c r="C125" s="186">
        <f>+C126+C133+C140+C149+C153+C159</f>
        <v>0</v>
      </c>
      <c r="D125" s="186">
        <f>+'Distribucion Programas II '!Q126</f>
        <v>5677098.8100000005</v>
      </c>
      <c r="E125" s="186">
        <f>+E126+E133+E140+E149+E153+E159</f>
        <v>0</v>
      </c>
      <c r="F125" s="184" t="e">
        <f>#N/A</f>
        <v>#N/A</v>
      </c>
    </row>
    <row r="126" spans="1:6" ht="15.75" customHeight="1">
      <c r="A126" s="174" t="s">
        <v>235</v>
      </c>
      <c r="B126" s="174" t="s">
        <v>236</v>
      </c>
      <c r="C126" s="186">
        <f>SUM(C127:C131)</f>
        <v>0</v>
      </c>
      <c r="D126" s="186">
        <f>+'Distribucion Programas II '!Q127</f>
        <v>0</v>
      </c>
      <c r="E126" s="186">
        <f>SUM(E127:E131)</f>
        <v>0</v>
      </c>
      <c r="F126" s="184" t="e">
        <f>#N/A</f>
        <v>#N/A</v>
      </c>
    </row>
    <row r="127" spans="1:6" ht="15.75" customHeight="1">
      <c r="A127" s="177" t="s">
        <v>554</v>
      </c>
      <c r="B127" s="177" t="s">
        <v>573</v>
      </c>
      <c r="C127" s="186">
        <f>+'Distribucion Programas I'!F127</f>
        <v>0</v>
      </c>
      <c r="D127" s="186">
        <f>+'Distribucion Programas II '!Q128</f>
        <v>0</v>
      </c>
      <c r="E127" s="186"/>
      <c r="F127" s="184" t="e">
        <f>#N/A</f>
        <v>#N/A</v>
      </c>
    </row>
    <row r="128" spans="1:6" ht="15.75" customHeight="1">
      <c r="A128" s="177" t="s">
        <v>555</v>
      </c>
      <c r="B128" s="177" t="s">
        <v>574</v>
      </c>
      <c r="C128" s="186">
        <f>+'Distribucion Programas I'!F128</f>
        <v>0</v>
      </c>
      <c r="D128" s="186">
        <f>+'Distribucion Programas II '!Q129</f>
        <v>0</v>
      </c>
      <c r="E128" s="186"/>
      <c r="F128" s="184" t="e">
        <f>#N/A</f>
        <v>#N/A</v>
      </c>
    </row>
    <row r="129" spans="1:6" ht="15.75" customHeight="1">
      <c r="A129" s="177" t="s">
        <v>556</v>
      </c>
      <c r="B129" s="177" t="s">
        <v>575</v>
      </c>
      <c r="C129" s="186">
        <f>+'Distribucion Programas I'!F129</f>
        <v>0</v>
      </c>
      <c r="D129" s="186">
        <f>+'Distribucion Programas II '!Q130</f>
        <v>0</v>
      </c>
      <c r="E129" s="186"/>
      <c r="F129" s="184" t="e">
        <f>#N/A</f>
        <v>#N/A</v>
      </c>
    </row>
    <row r="130" spans="1:6" ht="15.75" customHeight="1">
      <c r="A130" s="177" t="s">
        <v>571</v>
      </c>
      <c r="B130" s="177" t="s">
        <v>576</v>
      </c>
      <c r="C130" s="186">
        <f>+'Distribucion Programas I'!F130</f>
        <v>0</v>
      </c>
      <c r="D130" s="186">
        <f>+'Distribucion Programas II '!Q131</f>
        <v>0</v>
      </c>
      <c r="E130" s="186"/>
      <c r="F130" s="184" t="e">
        <f>#N/A</f>
        <v>#N/A</v>
      </c>
    </row>
    <row r="131" spans="1:6" ht="15.75" customHeight="1">
      <c r="A131" s="177" t="s">
        <v>572</v>
      </c>
      <c r="B131" s="177" t="s">
        <v>577</v>
      </c>
      <c r="C131" s="186">
        <f>+'Distribucion Programas I'!F131</f>
        <v>0</v>
      </c>
      <c r="D131" s="186">
        <f>+'Distribucion Programas II '!Q132</f>
        <v>0</v>
      </c>
      <c r="E131" s="186"/>
      <c r="F131" s="184" t="e">
        <f>#N/A</f>
        <v>#N/A</v>
      </c>
    </row>
    <row r="132" spans="1:6" ht="15.75" customHeight="1">
      <c r="A132" s="177"/>
      <c r="B132" s="177"/>
      <c r="C132" s="186"/>
      <c r="D132" s="186">
        <f>+'Distribucion Programas II '!Q133</f>
        <v>0</v>
      </c>
      <c r="E132" s="186"/>
      <c r="F132" s="184"/>
    </row>
    <row r="133" spans="1:6" ht="15.75" customHeight="1">
      <c r="A133" s="182" t="s">
        <v>237</v>
      </c>
      <c r="B133" s="182" t="s">
        <v>238</v>
      </c>
      <c r="C133" s="197">
        <f>SUM(C134:C137)</f>
        <v>0</v>
      </c>
      <c r="D133" s="186">
        <f>+'Distribucion Programas II '!Q134</f>
        <v>1500000</v>
      </c>
      <c r="E133" s="197">
        <f>SUM(E134:E137)</f>
        <v>0</v>
      </c>
      <c r="F133" s="194" t="e">
        <f>#N/A</f>
        <v>#N/A</v>
      </c>
    </row>
    <row r="134" spans="1:6" ht="15.75" customHeight="1">
      <c r="A134" s="177" t="s">
        <v>582</v>
      </c>
      <c r="B134" s="177" t="s">
        <v>578</v>
      </c>
      <c r="C134" s="186">
        <f>+'Distribucion Programas I'!F134</f>
        <v>0</v>
      </c>
      <c r="D134" s="186">
        <f>+'Distribucion Programas II '!Q135</f>
        <v>0</v>
      </c>
      <c r="E134" s="186"/>
      <c r="F134" s="184" t="e">
        <f>#N/A</f>
        <v>#N/A</v>
      </c>
    </row>
    <row r="135" spans="1:6" ht="15.75" customHeight="1">
      <c r="A135" s="177" t="s">
        <v>583</v>
      </c>
      <c r="B135" s="177" t="s">
        <v>579</v>
      </c>
      <c r="C135" s="186">
        <f>+'Distribucion Programas I'!F135</f>
        <v>0</v>
      </c>
      <c r="D135" s="186">
        <f>+'Distribucion Programas II '!Q136</f>
        <v>1500000</v>
      </c>
      <c r="E135" s="186"/>
      <c r="F135" s="184" t="e">
        <f>#N/A</f>
        <v>#N/A</v>
      </c>
    </row>
    <row r="136" spans="1:6" ht="15.75" customHeight="1">
      <c r="A136" s="177" t="s">
        <v>584</v>
      </c>
      <c r="B136" s="177" t="s">
        <v>580</v>
      </c>
      <c r="C136" s="186">
        <f>+'Distribucion Programas I'!F136</f>
        <v>0</v>
      </c>
      <c r="D136" s="186">
        <f>+'Distribucion Programas II '!Q137</f>
        <v>0</v>
      </c>
      <c r="E136" s="186"/>
      <c r="F136" s="184" t="e">
        <f>#N/A</f>
        <v>#N/A</v>
      </c>
    </row>
    <row r="137" spans="1:6" ht="15.75" customHeight="1">
      <c r="A137" s="177" t="s">
        <v>585</v>
      </c>
      <c r="B137" s="177" t="s">
        <v>581</v>
      </c>
      <c r="C137" s="186">
        <f>+'Distribucion Programas I'!F137</f>
        <v>0</v>
      </c>
      <c r="D137" s="186">
        <f>+'Distribucion Programas II '!Q138</f>
        <v>0</v>
      </c>
      <c r="E137" s="186"/>
      <c r="F137" s="184" t="e">
        <f>#N/A</f>
        <v>#N/A</v>
      </c>
    </row>
    <row r="138" spans="1:6" ht="15.75" customHeight="1">
      <c r="A138" s="176"/>
      <c r="B138" s="179"/>
      <c r="C138" s="186">
        <f>+'Distribucion Programas I'!F138</f>
        <v>0</v>
      </c>
      <c r="D138" s="186">
        <f>+'Distribucion Programas II '!Q139</f>
        <v>0</v>
      </c>
      <c r="E138" s="186"/>
      <c r="F138" s="184" t="e">
        <f>#N/A</f>
        <v>#N/A</v>
      </c>
    </row>
    <row r="139" spans="1:6" ht="15.75" customHeight="1">
      <c r="A139" s="176"/>
      <c r="B139" s="179"/>
      <c r="C139" s="186"/>
      <c r="D139" s="186">
        <f>+'Distribucion Programas II '!Q140</f>
        <v>0</v>
      </c>
      <c r="E139" s="186"/>
      <c r="F139" s="184" t="e">
        <f>#N/A</f>
        <v>#N/A</v>
      </c>
    </row>
    <row r="140" spans="1:6" ht="31.5" customHeight="1">
      <c r="A140" s="174" t="s">
        <v>586</v>
      </c>
      <c r="B140" s="174" t="s">
        <v>587</v>
      </c>
      <c r="C140" s="186">
        <f>SUM(C141:C147)</f>
        <v>0</v>
      </c>
      <c r="D140" s="186">
        <f>+'Distribucion Programas II '!Q141</f>
        <v>128214.67</v>
      </c>
      <c r="E140" s="186">
        <f>SUM(E141:E147)</f>
        <v>0</v>
      </c>
      <c r="F140" s="184" t="e">
        <f>#N/A</f>
        <v>#N/A</v>
      </c>
    </row>
    <row r="141" spans="1:6" ht="15.75" customHeight="1">
      <c r="A141" s="177" t="s">
        <v>588</v>
      </c>
      <c r="B141" s="177" t="s">
        <v>595</v>
      </c>
      <c r="C141" s="186">
        <f>+'Distribucion Programas I'!F141</f>
        <v>0</v>
      </c>
      <c r="D141" s="186">
        <f>+'Distribucion Programas II '!Q142</f>
        <v>0</v>
      </c>
      <c r="E141" s="186"/>
      <c r="F141" s="184" t="e">
        <f>#N/A</f>
        <v>#N/A</v>
      </c>
    </row>
    <row r="142" spans="1:6" ht="15.75" customHeight="1">
      <c r="A142" s="177" t="s">
        <v>589</v>
      </c>
      <c r="B142" s="177" t="s">
        <v>596</v>
      </c>
      <c r="C142" s="186">
        <f>+'Distribucion Programas I'!F142</f>
        <v>0</v>
      </c>
      <c r="D142" s="186">
        <f>+'Distribucion Programas II '!Q143</f>
        <v>0</v>
      </c>
      <c r="E142" s="186"/>
      <c r="F142" s="184" t="e">
        <f>#N/A</f>
        <v>#N/A</v>
      </c>
    </row>
    <row r="143" spans="1:6" ht="15.75" customHeight="1">
      <c r="A143" s="181" t="s">
        <v>590</v>
      </c>
      <c r="B143" s="181" t="s">
        <v>597</v>
      </c>
      <c r="C143" s="186">
        <f>+'Distribucion Programas I'!F143</f>
        <v>0</v>
      </c>
      <c r="D143" s="186">
        <f>+'Distribucion Programas II '!Q144</f>
        <v>0</v>
      </c>
      <c r="E143" s="265"/>
      <c r="F143" s="285" t="e">
        <f>#N/A</f>
        <v>#N/A</v>
      </c>
    </row>
    <row r="144" spans="1:6" ht="15.75" customHeight="1">
      <c r="A144" s="196" t="s">
        <v>591</v>
      </c>
      <c r="B144" s="196" t="s">
        <v>598</v>
      </c>
      <c r="C144" s="186">
        <f>+'Distribucion Programas I'!F144</f>
        <v>0</v>
      </c>
      <c r="D144" s="186">
        <f>+'Distribucion Programas II '!Q145</f>
        <v>0</v>
      </c>
      <c r="E144" s="197"/>
      <c r="F144" s="194" t="e">
        <f>#N/A</f>
        <v>#N/A</v>
      </c>
    </row>
    <row r="145" spans="1:6" ht="15.75" customHeight="1">
      <c r="A145" s="177" t="s">
        <v>592</v>
      </c>
      <c r="B145" s="177" t="s">
        <v>599</v>
      </c>
      <c r="C145" s="186">
        <f>+'Distribucion Programas I'!F145</f>
        <v>0</v>
      </c>
      <c r="D145" s="186">
        <f>+'Distribucion Programas II '!Q146</f>
        <v>0</v>
      </c>
      <c r="E145" s="186"/>
      <c r="F145" s="184" t="e">
        <f>#N/A</f>
        <v>#N/A</v>
      </c>
    </row>
    <row r="146" spans="1:6" ht="15.75" customHeight="1">
      <c r="A146" s="177" t="s">
        <v>593</v>
      </c>
      <c r="B146" s="177" t="s">
        <v>600</v>
      </c>
      <c r="C146" s="186">
        <f>+'Distribucion Programas I'!F146</f>
        <v>0</v>
      </c>
      <c r="D146" s="186">
        <f>+'Distribucion Programas II '!Q147</f>
        <v>128214.67</v>
      </c>
      <c r="E146" s="186"/>
      <c r="F146" s="184" t="e">
        <f>#N/A</f>
        <v>#N/A</v>
      </c>
    </row>
    <row r="147" spans="1:6" ht="15.75" customHeight="1">
      <c r="A147" s="177" t="s">
        <v>594</v>
      </c>
      <c r="B147" s="177" t="s">
        <v>601</v>
      </c>
      <c r="C147" s="186">
        <f>+'Distribucion Programas I'!F147</f>
        <v>0</v>
      </c>
      <c r="D147" s="186">
        <f>+'Distribucion Programas II '!Q148</f>
        <v>0</v>
      </c>
      <c r="E147" s="186"/>
      <c r="F147" s="184" t="e">
        <f>#N/A</f>
        <v>#N/A</v>
      </c>
    </row>
    <row r="148" spans="1:6" ht="15.75" customHeight="1">
      <c r="A148" s="176"/>
      <c r="B148" s="179"/>
      <c r="C148" s="186"/>
      <c r="D148" s="186">
        <f>+'Distribucion Programas II '!Q149</f>
        <v>0</v>
      </c>
      <c r="E148" s="186"/>
      <c r="F148" s="184" t="e">
        <f>#N/A</f>
        <v>#N/A</v>
      </c>
    </row>
    <row r="149" spans="1:6" ht="15.75" customHeight="1">
      <c r="A149" s="174" t="s">
        <v>239</v>
      </c>
      <c r="B149" s="174" t="s">
        <v>240</v>
      </c>
      <c r="C149" s="186">
        <f>+C151</f>
        <v>0</v>
      </c>
      <c r="D149" s="186">
        <f>+'Distribucion Programas II '!Q150</f>
        <v>0</v>
      </c>
      <c r="E149" s="186">
        <f>SUM(E150:E151)</f>
        <v>0</v>
      </c>
      <c r="F149" s="184" t="e">
        <f>#N/A</f>
        <v>#N/A</v>
      </c>
    </row>
    <row r="150" spans="1:6" ht="15.75" customHeight="1">
      <c r="A150" s="177" t="s">
        <v>602</v>
      </c>
      <c r="B150" s="177" t="s">
        <v>604</v>
      </c>
      <c r="C150" s="186">
        <f>+'Distribucion Programas I'!F150</f>
        <v>0</v>
      </c>
      <c r="D150" s="186">
        <f>+'Distribucion Programas II '!Q151</f>
        <v>0</v>
      </c>
      <c r="E150" s="186"/>
      <c r="F150" s="184" t="e">
        <f>#N/A</f>
        <v>#N/A</v>
      </c>
    </row>
    <row r="151" spans="1:6" ht="15.75" customHeight="1">
      <c r="A151" s="177" t="s">
        <v>603</v>
      </c>
      <c r="B151" s="177" t="s">
        <v>605</v>
      </c>
      <c r="C151" s="186">
        <f>+'Distribucion Programas I'!F151</f>
        <v>0</v>
      </c>
      <c r="D151" s="186">
        <f>+'Distribucion Programas II '!Q152</f>
        <v>0</v>
      </c>
      <c r="E151" s="186"/>
      <c r="F151" s="184" t="e">
        <f>#N/A</f>
        <v>#N/A</v>
      </c>
    </row>
    <row r="152" spans="1:6" ht="15.75" customHeight="1">
      <c r="A152" s="176"/>
      <c r="B152" s="179"/>
      <c r="C152" s="186"/>
      <c r="D152" s="186">
        <f>+'Distribucion Programas II '!Q153</f>
        <v>0</v>
      </c>
      <c r="E152" s="186"/>
      <c r="F152" s="184" t="e">
        <f>#N/A</f>
        <v>#N/A</v>
      </c>
    </row>
    <row r="153" spans="1:6" ht="15.75" customHeight="1">
      <c r="A153" s="174" t="s">
        <v>606</v>
      </c>
      <c r="B153" s="174" t="s">
        <v>607</v>
      </c>
      <c r="C153" s="186">
        <f>SUM(C154:C157)</f>
        <v>0</v>
      </c>
      <c r="D153" s="186">
        <f>+'Distribucion Programas II '!Q154</f>
        <v>0</v>
      </c>
      <c r="E153" s="186">
        <f>SUM(E154:E157)</f>
        <v>0</v>
      </c>
      <c r="F153" s="184" t="e">
        <f>#N/A</f>
        <v>#N/A</v>
      </c>
    </row>
    <row r="154" spans="1:6" ht="15.75" customHeight="1">
      <c r="A154" s="177" t="s">
        <v>608</v>
      </c>
      <c r="B154" s="177" t="s">
        <v>612</v>
      </c>
      <c r="C154" s="186">
        <f>+'Distribucion Programas I'!F154</f>
        <v>0</v>
      </c>
      <c r="D154" s="186">
        <f>+'Distribucion Programas II '!Q155</f>
        <v>0</v>
      </c>
      <c r="E154" s="186"/>
      <c r="F154" s="184" t="e">
        <f>#N/A</f>
        <v>#N/A</v>
      </c>
    </row>
    <row r="155" spans="1:6" ht="15.75" customHeight="1">
      <c r="A155" s="177" t="s">
        <v>609</v>
      </c>
      <c r="B155" s="177" t="s">
        <v>613</v>
      </c>
      <c r="C155" s="186">
        <f>+'Distribucion Programas I'!F155</f>
        <v>0</v>
      </c>
      <c r="D155" s="186">
        <f>+'Distribucion Programas II '!Q156</f>
        <v>0</v>
      </c>
      <c r="E155" s="186"/>
      <c r="F155" s="184" t="e">
        <f>#N/A</f>
        <v>#N/A</v>
      </c>
    </row>
    <row r="156" spans="1:6" ht="15.75" customHeight="1">
      <c r="A156" s="177" t="s">
        <v>610</v>
      </c>
      <c r="B156" s="177" t="s">
        <v>614</v>
      </c>
      <c r="C156" s="186">
        <f>+'Distribucion Programas I'!F156</f>
        <v>0</v>
      </c>
      <c r="D156" s="186">
        <f>+'Distribucion Programas II '!Q157</f>
        <v>0</v>
      </c>
      <c r="E156" s="186"/>
      <c r="F156" s="184" t="e">
        <f>#N/A</f>
        <v>#N/A</v>
      </c>
    </row>
    <row r="157" spans="1:6" ht="15.75" customHeight="1">
      <c r="A157" s="177" t="s">
        <v>611</v>
      </c>
      <c r="B157" s="177" t="s">
        <v>615</v>
      </c>
      <c r="C157" s="186">
        <f>+'Distribucion Programas I'!F157</f>
        <v>0</v>
      </c>
      <c r="D157" s="186">
        <f>+'Distribucion Programas II '!Q158</f>
        <v>0</v>
      </c>
      <c r="E157" s="186"/>
      <c r="F157" s="184" t="e">
        <f>#N/A</f>
        <v>#N/A</v>
      </c>
    </row>
    <row r="158" spans="1:6" ht="15.75" customHeight="1">
      <c r="A158" s="176"/>
      <c r="B158" s="179"/>
      <c r="C158" s="186"/>
      <c r="D158" s="186">
        <f>+'Distribucion Programas II '!Q159</f>
        <v>0</v>
      </c>
      <c r="E158" s="186"/>
      <c r="F158" s="184" t="e">
        <f>#N/A</f>
        <v>#N/A</v>
      </c>
    </row>
    <row r="159" spans="1:6" ht="15.75" customHeight="1">
      <c r="A159" s="174" t="s">
        <v>241</v>
      </c>
      <c r="B159" s="174" t="s">
        <v>242</v>
      </c>
      <c r="C159" s="186">
        <f>SUM(C160:C167)</f>
        <v>0</v>
      </c>
      <c r="D159" s="186">
        <f>+'Distribucion Programas II '!Q160</f>
        <v>4048884.14</v>
      </c>
      <c r="E159" s="186">
        <f>SUM(E160:E167)</f>
        <v>0</v>
      </c>
      <c r="F159" s="184" t="e">
        <f>#N/A</f>
        <v>#N/A</v>
      </c>
    </row>
    <row r="160" spans="1:6" ht="15.75" customHeight="1">
      <c r="A160" s="177" t="s">
        <v>616</v>
      </c>
      <c r="B160" s="177" t="s">
        <v>427</v>
      </c>
      <c r="C160" s="186">
        <f>+'Distribucion Programas I'!F160</f>
        <v>0</v>
      </c>
      <c r="D160" s="186">
        <f>+'Distribucion Programas II '!Q161</f>
        <v>0</v>
      </c>
      <c r="E160" s="186"/>
      <c r="F160" s="184" t="e">
        <f>#N/A</f>
        <v>#N/A</v>
      </c>
    </row>
    <row r="161" spans="1:6" ht="15.75" customHeight="1">
      <c r="A161" s="177" t="s">
        <v>617</v>
      </c>
      <c r="B161" s="177" t="s">
        <v>428</v>
      </c>
      <c r="C161" s="186">
        <f>+'Distribucion Programas I'!F161</f>
        <v>0</v>
      </c>
      <c r="D161" s="186">
        <f>+'Distribucion Programas II '!Q162</f>
        <v>0</v>
      </c>
      <c r="E161" s="186"/>
      <c r="F161" s="184" t="e">
        <f>#N/A</f>
        <v>#N/A</v>
      </c>
    </row>
    <row r="162" spans="1:6" ht="15.75" customHeight="1">
      <c r="A162" s="177" t="s">
        <v>618</v>
      </c>
      <c r="B162" s="177" t="s">
        <v>429</v>
      </c>
      <c r="C162" s="186">
        <f>+'Distribucion Programas I'!F162</f>
        <v>0</v>
      </c>
      <c r="D162" s="186">
        <f>+'Distribucion Programas II '!Q163</f>
        <v>0</v>
      </c>
      <c r="E162" s="186"/>
      <c r="F162" s="184" t="e">
        <f>#N/A</f>
        <v>#N/A</v>
      </c>
    </row>
    <row r="163" spans="1:6" ht="15.75" customHeight="1">
      <c r="A163" s="177" t="s">
        <v>619</v>
      </c>
      <c r="B163" s="177" t="s">
        <v>430</v>
      </c>
      <c r="C163" s="186">
        <f>+'Distribucion Programas I'!F163</f>
        <v>0</v>
      </c>
      <c r="D163" s="186">
        <f>+'Distribucion Programas II '!Q164</f>
        <v>0</v>
      </c>
      <c r="E163" s="186"/>
      <c r="F163" s="184" t="e">
        <f>#N/A</f>
        <v>#N/A</v>
      </c>
    </row>
    <row r="164" spans="1:6" ht="15.75" customHeight="1">
      <c r="A164" s="177" t="s">
        <v>620</v>
      </c>
      <c r="B164" s="177" t="s">
        <v>431</v>
      </c>
      <c r="C164" s="186">
        <f>+'Distribucion Programas I'!F164</f>
        <v>0</v>
      </c>
      <c r="D164" s="186">
        <f>+'Distribucion Programas II '!Q165</f>
        <v>4048884.14</v>
      </c>
      <c r="E164" s="186"/>
      <c r="F164" s="184" t="e">
        <f>#N/A</f>
        <v>#N/A</v>
      </c>
    </row>
    <row r="165" spans="1:6" ht="15.75" customHeight="1">
      <c r="A165" s="177" t="s">
        <v>621</v>
      </c>
      <c r="B165" s="177" t="s">
        <v>432</v>
      </c>
      <c r="C165" s="186">
        <f>+'Distribucion Programas I'!F165</f>
        <v>0</v>
      </c>
      <c r="D165" s="186">
        <f>+'Distribucion Programas II '!Q166</f>
        <v>0</v>
      </c>
      <c r="E165" s="186"/>
      <c r="F165" s="184" t="e">
        <f>#N/A</f>
        <v>#N/A</v>
      </c>
    </row>
    <row r="166" spans="1:6" ht="15.75" customHeight="1">
      <c r="A166" s="177" t="s">
        <v>622</v>
      </c>
      <c r="B166" s="177" t="s">
        <v>433</v>
      </c>
      <c r="C166" s="186">
        <f>+'Distribucion Programas I'!F166</f>
        <v>0</v>
      </c>
      <c r="D166" s="186">
        <f>+'Distribucion Programas II '!Q167</f>
        <v>0</v>
      </c>
      <c r="E166" s="186"/>
      <c r="F166" s="184" t="e">
        <f>#N/A</f>
        <v>#N/A</v>
      </c>
    </row>
    <row r="167" spans="1:6" ht="15.75" customHeight="1">
      <c r="A167" s="177" t="s">
        <v>623</v>
      </c>
      <c r="B167" s="177" t="s">
        <v>434</v>
      </c>
      <c r="C167" s="186">
        <f>+'Distribucion Programas I'!F167</f>
        <v>0</v>
      </c>
      <c r="D167" s="186">
        <f>+'Distribucion Programas II '!Q168</f>
        <v>0</v>
      </c>
      <c r="E167" s="186"/>
      <c r="F167" s="184" t="e">
        <f>#N/A</f>
        <v>#N/A</v>
      </c>
    </row>
    <row r="168" spans="1:6" ht="15.75" customHeight="1">
      <c r="A168" s="176"/>
      <c r="B168" s="179"/>
      <c r="C168" s="186"/>
      <c r="D168" s="186">
        <f>+'Distribucion Programas II '!Q169</f>
        <v>0</v>
      </c>
      <c r="E168" s="186"/>
      <c r="F168" s="184" t="e">
        <f>#N/A</f>
        <v>#N/A</v>
      </c>
    </row>
    <row r="169" spans="1:6" ht="15.75" customHeight="1">
      <c r="A169" s="174">
        <v>3</v>
      </c>
      <c r="B169" s="174" t="s">
        <v>183</v>
      </c>
      <c r="C169" s="186">
        <f>+C170+C176+C186+C190</f>
        <v>0</v>
      </c>
      <c r="D169" s="186">
        <f>+'Distribucion Programas II '!Q170</f>
        <v>0</v>
      </c>
      <c r="E169" s="186">
        <f>+E170+E176+E186+E190</f>
        <v>0</v>
      </c>
      <c r="F169" s="184" t="e">
        <f>#N/A</f>
        <v>#N/A</v>
      </c>
    </row>
    <row r="170" spans="1:6" ht="15.75" customHeight="1">
      <c r="A170" s="174" t="s">
        <v>243</v>
      </c>
      <c r="B170" s="174" t="s">
        <v>244</v>
      </c>
      <c r="C170" s="186">
        <f>SUM(C171:C174)</f>
        <v>0</v>
      </c>
      <c r="D170" s="186">
        <f>+'Distribucion Programas II '!Q171</f>
        <v>0</v>
      </c>
      <c r="E170" s="186">
        <f>SUM(E171:E174)</f>
        <v>0</v>
      </c>
      <c r="F170" s="184" t="e">
        <f>#N/A</f>
        <v>#N/A</v>
      </c>
    </row>
    <row r="171" spans="1:6" ht="15.75" customHeight="1">
      <c r="A171" s="177" t="s">
        <v>624</v>
      </c>
      <c r="B171" s="177" t="s">
        <v>628</v>
      </c>
      <c r="C171" s="186">
        <f>+'Distribucion Programas I'!F171</f>
        <v>0</v>
      </c>
      <c r="D171" s="186">
        <f>+'Distribucion Programas II '!Q172</f>
        <v>0</v>
      </c>
      <c r="E171" s="186"/>
      <c r="F171" s="184" t="e">
        <f>#N/A</f>
        <v>#N/A</v>
      </c>
    </row>
    <row r="172" spans="1:6" ht="15.75" customHeight="1">
      <c r="A172" s="177" t="s">
        <v>625</v>
      </c>
      <c r="B172" s="177" t="s">
        <v>629</v>
      </c>
      <c r="C172" s="186">
        <f>+'Distribucion Programas I'!F172</f>
        <v>0</v>
      </c>
      <c r="D172" s="186">
        <f>+'Distribucion Programas II '!Q173</f>
        <v>0</v>
      </c>
      <c r="E172" s="186"/>
      <c r="F172" s="184" t="e">
        <f>#N/A</f>
        <v>#N/A</v>
      </c>
    </row>
    <row r="173" spans="1:6" ht="15.75" customHeight="1">
      <c r="A173" s="177" t="s">
        <v>626</v>
      </c>
      <c r="B173" s="177" t="s">
        <v>630</v>
      </c>
      <c r="C173" s="186">
        <f>+'Distribucion Programas I'!F173</f>
        <v>0</v>
      </c>
      <c r="D173" s="186">
        <f>+'Distribucion Programas II '!Q174</f>
        <v>0</v>
      </c>
      <c r="E173" s="186"/>
      <c r="F173" s="184" t="e">
        <f>#N/A</f>
        <v>#N/A</v>
      </c>
    </row>
    <row r="174" spans="1:6" ht="15.75" customHeight="1">
      <c r="A174" s="177" t="s">
        <v>627</v>
      </c>
      <c r="B174" s="177" t="s">
        <v>631</v>
      </c>
      <c r="C174" s="186">
        <f>+'Distribucion Programas I'!F174</f>
        <v>0</v>
      </c>
      <c r="D174" s="186">
        <f>+'Distribucion Programas II '!Q175</f>
        <v>0</v>
      </c>
      <c r="E174" s="186"/>
      <c r="F174" s="184" t="e">
        <f>#N/A</f>
        <v>#N/A</v>
      </c>
    </row>
    <row r="175" spans="1:6" ht="15.75" customHeight="1">
      <c r="A175" s="177"/>
      <c r="B175" s="177"/>
      <c r="C175" s="186"/>
      <c r="D175" s="186">
        <f>+'Distribucion Programas II '!Q176</f>
        <v>0</v>
      </c>
      <c r="E175" s="186"/>
      <c r="F175" s="184" t="e">
        <f>#N/A</f>
        <v>#N/A</v>
      </c>
    </row>
    <row r="176" spans="1:6" ht="15.75" customHeight="1">
      <c r="A176" s="174" t="s">
        <v>245</v>
      </c>
      <c r="B176" s="174" t="s">
        <v>246</v>
      </c>
      <c r="C176" s="186">
        <f>SUM(C177:C184)</f>
        <v>0</v>
      </c>
      <c r="D176" s="186">
        <f>+'Distribucion Programas II '!Q177</f>
        <v>0</v>
      </c>
      <c r="E176" s="186">
        <f>SUM(E177:E184)</f>
        <v>0</v>
      </c>
      <c r="F176" s="184" t="e">
        <f>#N/A</f>
        <v>#N/A</v>
      </c>
    </row>
    <row r="177" spans="1:6" ht="15.75" customHeight="1">
      <c r="A177" s="177" t="s">
        <v>632</v>
      </c>
      <c r="B177" s="177" t="s">
        <v>640</v>
      </c>
      <c r="C177" s="186">
        <f>+'Distribucion Programas I'!F177</f>
        <v>0</v>
      </c>
      <c r="D177" s="186">
        <f>+'Distribucion Programas II '!Q178</f>
        <v>0</v>
      </c>
      <c r="E177" s="186"/>
      <c r="F177" s="184" t="e">
        <f>#N/A</f>
        <v>#N/A</v>
      </c>
    </row>
    <row r="178" spans="1:6" ht="15.75" customHeight="1">
      <c r="A178" s="177" t="s">
        <v>633</v>
      </c>
      <c r="B178" s="177" t="s">
        <v>641</v>
      </c>
      <c r="C178" s="186">
        <f>+'Distribucion Programas I'!F178</f>
        <v>0</v>
      </c>
      <c r="D178" s="186">
        <f>+'Distribucion Programas II '!Q179</f>
        <v>0</v>
      </c>
      <c r="E178" s="186"/>
      <c r="F178" s="184" t="e">
        <f>#N/A</f>
        <v>#N/A</v>
      </c>
    </row>
    <row r="179" spans="1:6" ht="30" customHeight="1">
      <c r="A179" s="177" t="s">
        <v>634</v>
      </c>
      <c r="B179" s="207" t="s">
        <v>642</v>
      </c>
      <c r="C179" s="186">
        <f>+'Distribucion Programas I'!F179</f>
        <v>0</v>
      </c>
      <c r="D179" s="186">
        <f>+'Distribucion Programas II '!Q180</f>
        <v>0</v>
      </c>
      <c r="E179" s="186"/>
      <c r="F179" s="184" t="e">
        <f>#N/A</f>
        <v>#N/A</v>
      </c>
    </row>
    <row r="180" spans="1:6" ht="15.75" customHeight="1">
      <c r="A180" s="177" t="s">
        <v>635</v>
      </c>
      <c r="B180" s="177" t="s">
        <v>643</v>
      </c>
      <c r="C180" s="186">
        <f>+'Distribucion Programas I'!F180</f>
        <v>0</v>
      </c>
      <c r="D180" s="186">
        <f>+'Distribucion Programas II '!Q181</f>
        <v>0</v>
      </c>
      <c r="E180" s="186"/>
      <c r="F180" s="184" t="e">
        <f>#N/A</f>
        <v>#N/A</v>
      </c>
    </row>
    <row r="181" spans="1:6" ht="15.75" customHeight="1">
      <c r="A181" s="177" t="s">
        <v>636</v>
      </c>
      <c r="B181" s="177" t="s">
        <v>645</v>
      </c>
      <c r="C181" s="186">
        <f>+'Distribucion Programas I'!F181</f>
        <v>0</v>
      </c>
      <c r="D181" s="186">
        <f>+'Distribucion Programas II '!Q182</f>
        <v>0</v>
      </c>
      <c r="E181" s="186"/>
      <c r="F181" s="184" t="e">
        <f>#N/A</f>
        <v>#N/A</v>
      </c>
    </row>
    <row r="182" spans="1:6" ht="15.75" customHeight="1">
      <c r="A182" s="177" t="s">
        <v>637</v>
      </c>
      <c r="B182" s="177" t="s">
        <v>644</v>
      </c>
      <c r="C182" s="186">
        <f>+'Distribucion Programas I'!F182</f>
        <v>0</v>
      </c>
      <c r="D182" s="186">
        <f>+'Distribucion Programas II '!Q183</f>
        <v>0</v>
      </c>
      <c r="E182" s="186"/>
      <c r="F182" s="184" t="e">
        <f>#N/A</f>
        <v>#N/A</v>
      </c>
    </row>
    <row r="183" spans="1:6" ht="15.75" customHeight="1">
      <c r="A183" s="177" t="s">
        <v>638</v>
      </c>
      <c r="B183" s="177" t="s">
        <v>646</v>
      </c>
      <c r="C183" s="186">
        <f>+'Distribucion Programas I'!F183</f>
        <v>0</v>
      </c>
      <c r="D183" s="186">
        <f>+'Distribucion Programas II '!Q184</f>
        <v>0</v>
      </c>
      <c r="E183" s="186"/>
      <c r="F183" s="184" t="e">
        <f>#N/A</f>
        <v>#N/A</v>
      </c>
    </row>
    <row r="184" spans="1:6" ht="15.75" customHeight="1">
      <c r="A184" s="177" t="s">
        <v>639</v>
      </c>
      <c r="B184" s="177" t="s">
        <v>649</v>
      </c>
      <c r="C184" s="186">
        <f>+'Distribucion Programas I'!F184</f>
        <v>0</v>
      </c>
      <c r="D184" s="186">
        <f>+'Distribucion Programas II '!Q185</f>
        <v>0</v>
      </c>
      <c r="E184" s="186"/>
      <c r="F184" s="184" t="e">
        <f>#N/A</f>
        <v>#N/A</v>
      </c>
    </row>
    <row r="185" spans="1:6" ht="15.75" customHeight="1">
      <c r="A185" s="177"/>
      <c r="B185" s="179"/>
      <c r="C185" s="186"/>
      <c r="D185" s="186">
        <f>+'Distribucion Programas II '!Q186</f>
        <v>0</v>
      </c>
      <c r="E185" s="186"/>
      <c r="F185" s="184" t="e">
        <f>#N/A</f>
        <v>#N/A</v>
      </c>
    </row>
    <row r="186" spans="1:6" ht="15.75" customHeight="1">
      <c r="A186" s="174" t="s">
        <v>650</v>
      </c>
      <c r="B186" s="174" t="s">
        <v>651</v>
      </c>
      <c r="C186" s="186">
        <f>SUM(C187:C188)</f>
        <v>0</v>
      </c>
      <c r="D186" s="186">
        <f>+'Distribucion Programas II '!Q187</f>
        <v>0</v>
      </c>
      <c r="E186" s="186">
        <f>SUM(E187:E188)</f>
        <v>0</v>
      </c>
      <c r="F186" s="184" t="e">
        <f>#N/A</f>
        <v>#N/A</v>
      </c>
    </row>
    <row r="187" spans="1:6" ht="15.75" customHeight="1">
      <c r="A187" s="177" t="s">
        <v>654</v>
      </c>
      <c r="B187" s="177" t="s">
        <v>652</v>
      </c>
      <c r="C187" s="186">
        <f>+'Distribucion Programas I'!F187</f>
        <v>0</v>
      </c>
      <c r="D187" s="186">
        <f>+'Distribucion Programas II '!Q188</f>
        <v>0</v>
      </c>
      <c r="E187" s="186"/>
      <c r="F187" s="184" t="e">
        <f>#N/A</f>
        <v>#N/A</v>
      </c>
    </row>
    <row r="188" spans="1:6" ht="15.75" customHeight="1">
      <c r="A188" s="177" t="s">
        <v>655</v>
      </c>
      <c r="B188" s="177" t="s">
        <v>653</v>
      </c>
      <c r="C188" s="186">
        <f>+'Distribucion Programas I'!F188</f>
        <v>0</v>
      </c>
      <c r="D188" s="186">
        <f>+'Distribucion Programas II '!Q189</f>
        <v>0</v>
      </c>
      <c r="E188" s="186"/>
      <c r="F188" s="184" t="e">
        <f>#N/A</f>
        <v>#N/A</v>
      </c>
    </row>
    <row r="189" spans="1:6" ht="15.75" customHeight="1">
      <c r="A189" s="289"/>
      <c r="B189" s="287"/>
      <c r="C189" s="288"/>
      <c r="D189" s="186">
        <f>+'Distribucion Programas II '!Q190</f>
        <v>0</v>
      </c>
      <c r="E189" s="288"/>
      <c r="F189" s="290"/>
    </row>
    <row r="190" spans="1:6" ht="15.75" customHeight="1">
      <c r="A190" s="182" t="s">
        <v>247</v>
      </c>
      <c r="B190" s="182" t="s">
        <v>248</v>
      </c>
      <c r="C190" s="197">
        <f>SUM(C191:C195)</f>
        <v>0</v>
      </c>
      <c r="D190" s="186">
        <f>+'Distribucion Programas II '!Q191</f>
        <v>0</v>
      </c>
      <c r="E190" s="197">
        <f>SUM(E191:E195)</f>
        <v>0</v>
      </c>
      <c r="F190" s="194" t="e">
        <f>#N/A</f>
        <v>#N/A</v>
      </c>
    </row>
    <row r="191" spans="1:6" ht="15.75" customHeight="1">
      <c r="A191" s="177" t="s">
        <v>656</v>
      </c>
      <c r="B191" s="177" t="s">
        <v>662</v>
      </c>
      <c r="C191" s="186">
        <f>+'Distribucion Programas I'!F191</f>
        <v>0</v>
      </c>
      <c r="D191" s="186">
        <f>+'Distribucion Programas II '!Q192</f>
        <v>0</v>
      </c>
      <c r="E191" s="186"/>
      <c r="F191" s="184" t="e">
        <f>#N/A</f>
        <v>#N/A</v>
      </c>
    </row>
    <row r="192" spans="1:6" ht="15.75" customHeight="1">
      <c r="A192" s="177" t="s">
        <v>657</v>
      </c>
      <c r="B192" s="177" t="s">
        <v>663</v>
      </c>
      <c r="C192" s="186">
        <f>+'Distribucion Programas I'!F192</f>
        <v>0</v>
      </c>
      <c r="D192" s="186">
        <f>+'Distribucion Programas II '!Q193</f>
        <v>0</v>
      </c>
      <c r="E192" s="186"/>
      <c r="F192" s="184" t="e">
        <f>#N/A</f>
        <v>#N/A</v>
      </c>
    </row>
    <row r="193" spans="1:6" ht="15.75" customHeight="1">
      <c r="A193" s="177" t="s">
        <v>659</v>
      </c>
      <c r="B193" s="177" t="s">
        <v>664</v>
      </c>
      <c r="C193" s="186">
        <f>+'Distribucion Programas I'!F193</f>
        <v>0</v>
      </c>
      <c r="D193" s="186">
        <f>+'Distribucion Programas II '!Q194</f>
        <v>0</v>
      </c>
      <c r="E193" s="186"/>
      <c r="F193" s="184" t="e">
        <f>#N/A</f>
        <v>#N/A</v>
      </c>
    </row>
    <row r="194" spans="1:6" ht="15.75" customHeight="1">
      <c r="A194" s="177" t="s">
        <v>660</v>
      </c>
      <c r="B194" s="177" t="s">
        <v>665</v>
      </c>
      <c r="C194" s="186">
        <f>+'Distribucion Programas I'!F194</f>
        <v>0</v>
      </c>
      <c r="D194" s="186">
        <f>+'Distribucion Programas II '!Q195</f>
        <v>0</v>
      </c>
      <c r="E194" s="186"/>
      <c r="F194" s="184" t="e">
        <f>#N/A</f>
        <v>#N/A</v>
      </c>
    </row>
    <row r="195" spans="1:6" ht="15.75" customHeight="1">
      <c r="A195" s="177" t="s">
        <v>661</v>
      </c>
      <c r="B195" s="177" t="s">
        <v>676</v>
      </c>
      <c r="C195" s="186">
        <f>+'Distribucion Programas I'!F195</f>
        <v>0</v>
      </c>
      <c r="D195" s="186">
        <f>+'Distribucion Programas II '!Q196</f>
        <v>0</v>
      </c>
      <c r="E195" s="186"/>
      <c r="F195" s="184" t="e">
        <f>#N/A</f>
        <v>#N/A</v>
      </c>
    </row>
    <row r="196" spans="1:6" ht="15.75" customHeight="1">
      <c r="A196" s="176"/>
      <c r="B196" s="179"/>
      <c r="C196" s="186"/>
      <c r="D196" s="186">
        <f>+'Distribucion Programas II '!Q197</f>
        <v>0</v>
      </c>
      <c r="E196" s="186"/>
      <c r="F196" s="184"/>
    </row>
    <row r="197" spans="1:6" ht="15.75" customHeight="1">
      <c r="A197" s="174">
        <v>4</v>
      </c>
      <c r="B197" s="174" t="s">
        <v>184</v>
      </c>
      <c r="C197" s="186">
        <f>+C198+C208+C218</f>
        <v>0</v>
      </c>
      <c r="D197" s="186">
        <f>+'Distribucion Programas II '!Q198</f>
        <v>0</v>
      </c>
      <c r="E197" s="186">
        <f>+E198+E208+E218</f>
        <v>0</v>
      </c>
      <c r="F197" s="184" t="e">
        <f>#N/A</f>
        <v>#N/A</v>
      </c>
    </row>
    <row r="198" spans="1:6" ht="15.75" customHeight="1">
      <c r="A198" s="182" t="s">
        <v>249</v>
      </c>
      <c r="B198" s="182" t="s">
        <v>250</v>
      </c>
      <c r="C198" s="197">
        <f>SUM(C199:C206)</f>
        <v>0</v>
      </c>
      <c r="D198" s="186">
        <f>+'Distribucion Programas II '!Q199</f>
        <v>0</v>
      </c>
      <c r="E198" s="197">
        <f>SUM(E199:E206)</f>
        <v>0</v>
      </c>
      <c r="F198" s="194" t="e">
        <f>#N/A</f>
        <v>#N/A</v>
      </c>
    </row>
    <row r="199" spans="1:6" ht="15.75" customHeight="1">
      <c r="A199" s="177" t="s">
        <v>677</v>
      </c>
      <c r="B199" s="177" t="s">
        <v>685</v>
      </c>
      <c r="C199" s="186">
        <f>+'Distribucion Programas I'!F199</f>
        <v>0</v>
      </c>
      <c r="D199" s="186">
        <f>+'Distribucion Programas II '!Q200</f>
        <v>0</v>
      </c>
      <c r="E199" s="186"/>
      <c r="F199" s="184" t="e">
        <f>#N/A</f>
        <v>#N/A</v>
      </c>
    </row>
    <row r="200" spans="1:6" ht="15.75" customHeight="1">
      <c r="A200" s="177" t="s">
        <v>678</v>
      </c>
      <c r="B200" s="177" t="s">
        <v>686</v>
      </c>
      <c r="C200" s="186">
        <f>+'Distribucion Programas I'!F200</f>
        <v>0</v>
      </c>
      <c r="D200" s="186">
        <f>+'Distribucion Programas II '!Q201</f>
        <v>0</v>
      </c>
      <c r="E200" s="186"/>
      <c r="F200" s="184" t="e">
        <f>#N/A</f>
        <v>#N/A</v>
      </c>
    </row>
    <row r="201" spans="1:6" ht="15.75" customHeight="1">
      <c r="A201" s="177" t="s">
        <v>679</v>
      </c>
      <c r="B201" s="177" t="s">
        <v>687</v>
      </c>
      <c r="C201" s="186">
        <f>+'Distribucion Programas I'!F201</f>
        <v>0</v>
      </c>
      <c r="D201" s="186">
        <f>+'Distribucion Programas II '!Q202</f>
        <v>0</v>
      </c>
      <c r="E201" s="186"/>
      <c r="F201" s="184" t="e">
        <f>#N/A</f>
        <v>#N/A</v>
      </c>
    </row>
    <row r="202" spans="1:6" ht="15.75" customHeight="1">
      <c r="A202" s="177" t="s">
        <v>680</v>
      </c>
      <c r="B202" s="177" t="s">
        <v>688</v>
      </c>
      <c r="C202" s="186">
        <f>+'Distribucion Programas I'!F202</f>
        <v>0</v>
      </c>
      <c r="D202" s="186">
        <f>+'Distribucion Programas II '!Q203</f>
        <v>0</v>
      </c>
      <c r="E202" s="186"/>
      <c r="F202" s="184" t="e">
        <f>#N/A</f>
        <v>#N/A</v>
      </c>
    </row>
    <row r="203" spans="1:6" ht="15.75" customHeight="1">
      <c r="A203" s="177" t="s">
        <v>681</v>
      </c>
      <c r="B203" s="177" t="s">
        <v>689</v>
      </c>
      <c r="C203" s="186">
        <f>+'Distribucion Programas I'!F203</f>
        <v>0</v>
      </c>
      <c r="D203" s="186">
        <f>+'Distribucion Programas II '!Q204</f>
        <v>0</v>
      </c>
      <c r="E203" s="186"/>
      <c r="F203" s="184" t="e">
        <f>#N/A</f>
        <v>#N/A</v>
      </c>
    </row>
    <row r="204" spans="1:6" ht="15.75" customHeight="1">
      <c r="A204" s="177" t="s">
        <v>682</v>
      </c>
      <c r="B204" s="177" t="s">
        <v>690</v>
      </c>
      <c r="C204" s="186">
        <f>+'Distribucion Programas I'!F204</f>
        <v>0</v>
      </c>
      <c r="D204" s="186">
        <f>+'Distribucion Programas II '!Q205</f>
        <v>0</v>
      </c>
      <c r="E204" s="186"/>
      <c r="F204" s="184" t="e">
        <f>#N/A</f>
        <v>#N/A</v>
      </c>
    </row>
    <row r="205" spans="1:6" ht="15.75" customHeight="1">
      <c r="A205" s="177" t="s">
        <v>683</v>
      </c>
      <c r="B205" s="177" t="s">
        <v>691</v>
      </c>
      <c r="C205" s="186">
        <f>+'Distribucion Programas I'!F205</f>
        <v>0</v>
      </c>
      <c r="D205" s="186">
        <f>+'Distribucion Programas II '!Q206</f>
        <v>0</v>
      </c>
      <c r="E205" s="186"/>
      <c r="F205" s="184" t="e">
        <f>#N/A</f>
        <v>#N/A</v>
      </c>
    </row>
    <row r="206" spans="1:6" ht="15.75" customHeight="1">
      <c r="A206" s="177" t="s">
        <v>684</v>
      </c>
      <c r="B206" s="177" t="s">
        <v>692</v>
      </c>
      <c r="C206" s="186">
        <f>+'Distribucion Programas I'!F206</f>
        <v>0</v>
      </c>
      <c r="D206" s="186">
        <f>+'Distribucion Programas II '!Q207</f>
        <v>0</v>
      </c>
      <c r="E206" s="186"/>
      <c r="F206" s="184" t="e">
        <f>#N/A</f>
        <v>#N/A</v>
      </c>
    </row>
    <row r="207" spans="1:6" ht="15.75" customHeight="1">
      <c r="A207" s="176"/>
      <c r="B207" s="179"/>
      <c r="C207" s="186"/>
      <c r="D207" s="186">
        <f>+'Distribucion Programas II '!Q208</f>
        <v>0</v>
      </c>
      <c r="E207" s="186"/>
      <c r="F207" s="184" t="e">
        <f>#N/A</f>
        <v>#N/A</v>
      </c>
    </row>
    <row r="208" spans="1:6" ht="15.75" customHeight="1">
      <c r="A208" s="174" t="s">
        <v>251</v>
      </c>
      <c r="B208" s="174" t="s">
        <v>252</v>
      </c>
      <c r="C208" s="186">
        <f>SUM(C209:C216)</f>
        <v>0</v>
      </c>
      <c r="D208" s="186">
        <f>+'Distribucion Programas II '!Q209</f>
        <v>0</v>
      </c>
      <c r="E208" s="186">
        <f>SUM(E209:E216)</f>
        <v>0</v>
      </c>
      <c r="F208" s="184" t="e">
        <f>#N/A</f>
        <v>#N/A</v>
      </c>
    </row>
    <row r="209" spans="1:6" ht="15.75" customHeight="1">
      <c r="A209" s="177" t="s">
        <v>693</v>
      </c>
      <c r="B209" s="177" t="s">
        <v>701</v>
      </c>
      <c r="C209" s="186">
        <f>+'Distribucion Programas I'!F209</f>
        <v>0</v>
      </c>
      <c r="D209" s="186">
        <f>+'Distribucion Programas II '!Q210</f>
        <v>0</v>
      </c>
      <c r="E209" s="186"/>
      <c r="F209" s="184" t="e">
        <f>#N/A</f>
        <v>#N/A</v>
      </c>
    </row>
    <row r="210" spans="1:6" ht="15.75" customHeight="1">
      <c r="A210" s="177" t="s">
        <v>694</v>
      </c>
      <c r="B210" s="177" t="s">
        <v>702</v>
      </c>
      <c r="C210" s="186">
        <f>+'Distribucion Programas I'!F210</f>
        <v>0</v>
      </c>
      <c r="D210" s="186">
        <f>+'Distribucion Programas II '!Q211</f>
        <v>0</v>
      </c>
      <c r="E210" s="186"/>
      <c r="F210" s="184" t="e">
        <f>#N/A</f>
        <v>#N/A</v>
      </c>
    </row>
    <row r="211" spans="1:6" ht="27.75" customHeight="1">
      <c r="A211" s="177" t="s">
        <v>695</v>
      </c>
      <c r="B211" s="207" t="s">
        <v>703</v>
      </c>
      <c r="C211" s="186">
        <f>+'Distribucion Programas I'!F211</f>
        <v>0</v>
      </c>
      <c r="D211" s="186">
        <f>+'Distribucion Programas II '!Q212</f>
        <v>0</v>
      </c>
      <c r="E211" s="186"/>
      <c r="F211" s="184" t="e">
        <f>#N/A</f>
        <v>#N/A</v>
      </c>
    </row>
    <row r="212" spans="1:6" ht="15.75" customHeight="1">
      <c r="A212" s="177" t="s">
        <v>696</v>
      </c>
      <c r="B212" s="177" t="s">
        <v>704</v>
      </c>
      <c r="C212" s="186">
        <f>+'Distribucion Programas I'!F212</f>
        <v>0</v>
      </c>
      <c r="D212" s="186">
        <f>+'Distribucion Programas II '!Q213</f>
        <v>0</v>
      </c>
      <c r="E212" s="186"/>
      <c r="F212" s="184" t="e">
        <f>#N/A</f>
        <v>#N/A</v>
      </c>
    </row>
    <row r="213" spans="1:6" ht="15.75" customHeight="1">
      <c r="A213" s="177" t="s">
        <v>697</v>
      </c>
      <c r="B213" s="177" t="s">
        <v>705</v>
      </c>
      <c r="C213" s="186">
        <f>+'Distribucion Programas I'!F213</f>
        <v>0</v>
      </c>
      <c r="D213" s="186">
        <f>+'Distribucion Programas II '!Q214</f>
        <v>0</v>
      </c>
      <c r="E213" s="186"/>
      <c r="F213" s="184" t="e">
        <f>#N/A</f>
        <v>#N/A</v>
      </c>
    </row>
    <row r="214" spans="1:6" ht="15.75" customHeight="1">
      <c r="A214" s="177" t="s">
        <v>698</v>
      </c>
      <c r="B214" s="177" t="s">
        <v>706</v>
      </c>
      <c r="C214" s="186">
        <f>+'Distribucion Programas I'!F214</f>
        <v>0</v>
      </c>
      <c r="D214" s="186">
        <f>+'Distribucion Programas II '!Q215</f>
        <v>0</v>
      </c>
      <c r="E214" s="186"/>
      <c r="F214" s="184" t="e">
        <f>#N/A</f>
        <v>#N/A</v>
      </c>
    </row>
    <row r="215" spans="1:6" ht="15.75" customHeight="1">
      <c r="A215" s="177" t="s">
        <v>699</v>
      </c>
      <c r="B215" s="177" t="s">
        <v>707</v>
      </c>
      <c r="C215" s="186">
        <f>+'Distribucion Programas I'!F215</f>
        <v>0</v>
      </c>
      <c r="D215" s="186">
        <f>+'Distribucion Programas II '!Q216</f>
        <v>0</v>
      </c>
      <c r="E215" s="186"/>
      <c r="F215" s="184" t="e">
        <f>#N/A</f>
        <v>#N/A</v>
      </c>
    </row>
    <row r="216" spans="1:6" ht="15.75" customHeight="1">
      <c r="A216" s="177" t="s">
        <v>700</v>
      </c>
      <c r="B216" s="177" t="s">
        <v>708</v>
      </c>
      <c r="C216" s="186">
        <f>+'Distribucion Programas I'!F216</f>
        <v>0</v>
      </c>
      <c r="D216" s="186">
        <f>+'Distribucion Programas II '!Q217</f>
        <v>0</v>
      </c>
      <c r="E216" s="186"/>
      <c r="F216" s="184" t="e">
        <f>#N/A</f>
        <v>#N/A</v>
      </c>
    </row>
    <row r="217" spans="1:6" ht="15.75" customHeight="1">
      <c r="A217" s="176"/>
      <c r="B217" s="179"/>
      <c r="C217" s="186"/>
      <c r="D217" s="186">
        <f>+'Distribucion Programas II '!Q218</f>
        <v>0</v>
      </c>
      <c r="E217" s="186"/>
      <c r="F217" s="184" t="e">
        <f>#N/A</f>
        <v>#N/A</v>
      </c>
    </row>
    <row r="218" spans="1:6" ht="15.75" customHeight="1">
      <c r="A218" s="174" t="s">
        <v>253</v>
      </c>
      <c r="B218" s="174" t="s">
        <v>254</v>
      </c>
      <c r="C218" s="186">
        <f>SUM(C219:C220)</f>
        <v>0</v>
      </c>
      <c r="D218" s="186">
        <f>+'Distribucion Programas II '!Q219</f>
        <v>0</v>
      </c>
      <c r="E218" s="186">
        <f>SUM(E219:E220)</f>
        <v>0</v>
      </c>
      <c r="F218" s="184" t="e">
        <f>#N/A</f>
        <v>#N/A</v>
      </c>
    </row>
    <row r="219" spans="1:6" ht="15.75" customHeight="1">
      <c r="A219" s="177" t="s">
        <v>709</v>
      </c>
      <c r="B219" s="177" t="s">
        <v>711</v>
      </c>
      <c r="C219" s="186">
        <f>+'Distribucion Programas I'!F219</f>
        <v>0</v>
      </c>
      <c r="D219" s="186">
        <f>+'Distribucion Programas II '!Q220</f>
        <v>0</v>
      </c>
      <c r="E219" s="186"/>
      <c r="F219" s="184" t="e">
        <f>#N/A</f>
        <v>#N/A</v>
      </c>
    </row>
    <row r="220" spans="1:6" ht="15.75" customHeight="1">
      <c r="A220" s="177" t="s">
        <v>710</v>
      </c>
      <c r="B220" s="177" t="s">
        <v>712</v>
      </c>
      <c r="C220" s="186">
        <f>+'Distribucion Programas I'!F220</f>
        <v>0</v>
      </c>
      <c r="D220" s="186">
        <f>+'Distribucion Programas II '!Q221</f>
        <v>0</v>
      </c>
      <c r="E220" s="186"/>
      <c r="F220" s="184" t="e">
        <f>#N/A</f>
        <v>#N/A</v>
      </c>
    </row>
    <row r="221" spans="1:6" ht="15.75" customHeight="1">
      <c r="A221" s="176"/>
      <c r="B221" s="179"/>
      <c r="C221" s="186"/>
      <c r="D221" s="186">
        <f>+'Distribucion Programas II '!Q222</f>
        <v>0</v>
      </c>
      <c r="E221" s="186"/>
      <c r="F221" s="184" t="e">
        <f>#N/A</f>
        <v>#N/A</v>
      </c>
    </row>
    <row r="222" spans="1:6" ht="15.75" customHeight="1">
      <c r="A222" s="174">
        <v>5</v>
      </c>
      <c r="B222" s="174" t="s">
        <v>713</v>
      </c>
      <c r="C222" s="186">
        <f>+C223+C233+C243+C248</f>
        <v>0</v>
      </c>
      <c r="D222" s="186">
        <f>+'Distribucion Programas II '!Q223</f>
        <v>7867458.46</v>
      </c>
      <c r="E222" s="186">
        <f>+E223+E233+E243+E248</f>
        <v>0</v>
      </c>
      <c r="F222" s="184" t="e">
        <f>#N/A</f>
        <v>#N/A</v>
      </c>
    </row>
    <row r="223" spans="1:6" ht="15.75" customHeight="1">
      <c r="A223" s="174" t="s">
        <v>255</v>
      </c>
      <c r="B223" s="174" t="s">
        <v>256</v>
      </c>
      <c r="C223" s="186">
        <f>SUM(C224:C231)</f>
        <v>0</v>
      </c>
      <c r="D223" s="186">
        <f>+'Distribucion Programas II '!Q224</f>
        <v>2867458.46</v>
      </c>
      <c r="E223" s="186">
        <f>SUM(E224:E231)</f>
        <v>0</v>
      </c>
      <c r="F223" s="184" t="e">
        <f>#N/A</f>
        <v>#N/A</v>
      </c>
    </row>
    <row r="224" spans="1:6" ht="15.75" customHeight="1">
      <c r="A224" s="177" t="s">
        <v>714</v>
      </c>
      <c r="B224" s="177" t="s">
        <v>722</v>
      </c>
      <c r="C224" s="186">
        <f>+'Distribucion Programas I'!F224</f>
        <v>0</v>
      </c>
      <c r="D224" s="186">
        <f>+'Distribucion Programas II '!Q225</f>
        <v>0</v>
      </c>
      <c r="E224" s="186"/>
      <c r="F224" s="184" t="e">
        <f>#N/A</f>
        <v>#N/A</v>
      </c>
    </row>
    <row r="225" spans="1:6" ht="15.75" customHeight="1">
      <c r="A225" s="177" t="s">
        <v>715</v>
      </c>
      <c r="B225" s="177" t="s">
        <v>723</v>
      </c>
      <c r="C225" s="186">
        <f>+'Distribucion Programas I'!F225</f>
        <v>0</v>
      </c>
      <c r="D225" s="186">
        <f>+'Distribucion Programas II '!Q226</f>
        <v>0</v>
      </c>
      <c r="E225" s="186"/>
      <c r="F225" s="184" t="e">
        <f>#N/A</f>
        <v>#N/A</v>
      </c>
    </row>
    <row r="226" spans="1:6" ht="15.75" customHeight="1">
      <c r="A226" s="177" t="s">
        <v>716</v>
      </c>
      <c r="B226" s="177" t="s">
        <v>724</v>
      </c>
      <c r="C226" s="186">
        <f>+'Distribucion Programas I'!F226</f>
        <v>0</v>
      </c>
      <c r="D226" s="186">
        <f>+'Distribucion Programas II '!Q227</f>
        <v>0</v>
      </c>
      <c r="E226" s="186"/>
      <c r="F226" s="184" t="e">
        <f>#N/A</f>
        <v>#N/A</v>
      </c>
    </row>
    <row r="227" spans="1:6" ht="15.75" customHeight="1">
      <c r="A227" s="177" t="s">
        <v>717</v>
      </c>
      <c r="B227" s="177" t="s">
        <v>725</v>
      </c>
      <c r="C227" s="186">
        <f>+'Distribucion Programas I'!F227</f>
        <v>0</v>
      </c>
      <c r="D227" s="186">
        <f>+'Distribucion Programas II '!Q228</f>
        <v>0</v>
      </c>
      <c r="E227" s="186"/>
      <c r="F227" s="184" t="e">
        <f>#N/A</f>
        <v>#N/A</v>
      </c>
    </row>
    <row r="228" spans="1:6" ht="15.75" customHeight="1">
      <c r="A228" s="177" t="s">
        <v>718</v>
      </c>
      <c r="B228" s="177" t="s">
        <v>726</v>
      </c>
      <c r="C228" s="186">
        <f>+'Distribucion Programas I'!F228</f>
        <v>0</v>
      </c>
      <c r="D228" s="186">
        <f>+'Distribucion Programas II '!Q229</f>
        <v>0</v>
      </c>
      <c r="E228" s="186"/>
      <c r="F228" s="184" t="e">
        <f>#N/A</f>
        <v>#N/A</v>
      </c>
    </row>
    <row r="229" spans="1:6" ht="15.75" customHeight="1">
      <c r="A229" s="177" t="s">
        <v>719</v>
      </c>
      <c r="B229" s="177" t="s">
        <v>727</v>
      </c>
      <c r="C229" s="186">
        <f>+'Distribucion Programas I'!F229</f>
        <v>0</v>
      </c>
      <c r="D229" s="186">
        <f>+'Distribucion Programas II '!Q230</f>
        <v>0</v>
      </c>
      <c r="E229" s="186"/>
      <c r="F229" s="184" t="e">
        <f>#N/A</f>
        <v>#N/A</v>
      </c>
    </row>
    <row r="230" spans="1:6" ht="15.75" customHeight="1">
      <c r="A230" s="177" t="s">
        <v>720</v>
      </c>
      <c r="B230" s="177" t="s">
        <v>728</v>
      </c>
      <c r="C230" s="186">
        <f>+'Distribucion Programas I'!F230</f>
        <v>0</v>
      </c>
      <c r="D230" s="186">
        <f>+'Distribucion Programas II '!Q231</f>
        <v>367458.46</v>
      </c>
      <c r="E230" s="186"/>
      <c r="F230" s="184" t="e">
        <f>#N/A</f>
        <v>#N/A</v>
      </c>
    </row>
    <row r="231" spans="1:6" ht="15.75" customHeight="1">
      <c r="A231" s="177" t="s">
        <v>721</v>
      </c>
      <c r="B231" s="177" t="s">
        <v>729</v>
      </c>
      <c r="C231" s="186">
        <f>+'Distribucion Programas I'!F231</f>
        <v>0</v>
      </c>
      <c r="D231" s="186">
        <f>+'Distribucion Programas II '!Q232</f>
        <v>2500000</v>
      </c>
      <c r="E231" s="186"/>
      <c r="F231" s="184" t="e">
        <f>#N/A</f>
        <v>#N/A</v>
      </c>
    </row>
    <row r="232" spans="1:6" ht="15.75" customHeight="1">
      <c r="A232" s="175"/>
      <c r="B232" s="179"/>
      <c r="C232" s="186"/>
      <c r="D232" s="186">
        <f>+'Distribucion Programas II '!Q233</f>
        <v>0</v>
      </c>
      <c r="E232" s="186"/>
      <c r="F232" s="184" t="e">
        <f>#N/A</f>
        <v>#N/A</v>
      </c>
    </row>
    <row r="233" spans="1:6" ht="15.75" customHeight="1">
      <c r="A233" s="174" t="s">
        <v>257</v>
      </c>
      <c r="B233" s="174" t="s">
        <v>258</v>
      </c>
      <c r="C233" s="186">
        <f>SUM(C234:C241)</f>
        <v>0</v>
      </c>
      <c r="D233" s="186">
        <f>+'Distribucion Programas II '!Q234</f>
        <v>5000000</v>
      </c>
      <c r="E233" s="186">
        <f>SUM(E234:E241)</f>
        <v>0</v>
      </c>
      <c r="F233" s="184" t="e">
        <f>#N/A</f>
        <v>#N/A</v>
      </c>
    </row>
    <row r="234" spans="1:6" ht="15.75" customHeight="1">
      <c r="A234" s="177" t="s">
        <v>730</v>
      </c>
      <c r="B234" s="177" t="s">
        <v>738</v>
      </c>
      <c r="C234" s="186">
        <f>+'Distribucion Programas I'!F234</f>
        <v>0</v>
      </c>
      <c r="D234" s="186">
        <f>+'Distribucion Programas II '!Q235</f>
        <v>0</v>
      </c>
      <c r="E234" s="186"/>
      <c r="F234" s="184" t="e">
        <f>#N/A</f>
        <v>#N/A</v>
      </c>
    </row>
    <row r="235" spans="1:6" ht="15.75" customHeight="1">
      <c r="A235" s="177" t="s">
        <v>731</v>
      </c>
      <c r="B235" s="177" t="s">
        <v>739</v>
      </c>
      <c r="C235" s="186">
        <f>+'Distribucion Programas I'!F235</f>
        <v>0</v>
      </c>
      <c r="D235" s="186">
        <f>+'Distribucion Programas II '!Q236</f>
        <v>0</v>
      </c>
      <c r="E235" s="186"/>
      <c r="F235" s="184" t="e">
        <f>#N/A</f>
        <v>#N/A</v>
      </c>
    </row>
    <row r="236" spans="1:6" ht="15.75" customHeight="1">
      <c r="A236" s="177" t="s">
        <v>732</v>
      </c>
      <c r="B236" s="177" t="s">
        <v>740</v>
      </c>
      <c r="C236" s="186">
        <f>+'Distribucion Programas I'!F236</f>
        <v>0</v>
      </c>
      <c r="D236" s="186">
        <f>+'Distribucion Programas II '!Q237</f>
        <v>0</v>
      </c>
      <c r="E236" s="186"/>
      <c r="F236" s="184" t="e">
        <f>#N/A</f>
        <v>#N/A</v>
      </c>
    </row>
    <row r="237" spans="1:6" ht="15.75" customHeight="1">
      <c r="A237" s="177" t="s">
        <v>733</v>
      </c>
      <c r="B237" s="177" t="s">
        <v>741</v>
      </c>
      <c r="C237" s="186">
        <f>+'Distribucion Programas I'!F237</f>
        <v>0</v>
      </c>
      <c r="D237" s="186">
        <f>+'Distribucion Programas II '!Q238</f>
        <v>0</v>
      </c>
      <c r="E237" s="186"/>
      <c r="F237" s="184" t="e">
        <f>#N/A</f>
        <v>#N/A</v>
      </c>
    </row>
    <row r="238" spans="1:6" ht="15.75" customHeight="1">
      <c r="A238" s="177" t="s">
        <v>734</v>
      </c>
      <c r="B238" s="177" t="s">
        <v>742</v>
      </c>
      <c r="C238" s="186">
        <f>+'Distribucion Programas I'!F238</f>
        <v>0</v>
      </c>
      <c r="D238" s="186">
        <f>+'Distribucion Programas II '!Q239</f>
        <v>0</v>
      </c>
      <c r="E238" s="186"/>
      <c r="F238" s="184" t="e">
        <f>#N/A</f>
        <v>#N/A</v>
      </c>
    </row>
    <row r="239" spans="1:6" ht="15.75" customHeight="1">
      <c r="A239" s="196" t="s">
        <v>735</v>
      </c>
      <c r="B239" s="196" t="s">
        <v>743</v>
      </c>
      <c r="C239" s="186">
        <f>+'Distribucion Programas I'!F239</f>
        <v>0</v>
      </c>
      <c r="D239" s="186">
        <f>+'Distribucion Programas II '!Q240</f>
        <v>0</v>
      </c>
      <c r="E239" s="197"/>
      <c r="F239" s="194" t="e">
        <f>#N/A</f>
        <v>#N/A</v>
      </c>
    </row>
    <row r="240" spans="1:6" ht="15.75" customHeight="1">
      <c r="A240" s="177" t="s">
        <v>736</v>
      </c>
      <c r="B240" s="177" t="s">
        <v>744</v>
      </c>
      <c r="C240" s="186">
        <f>+'Distribucion Programas I'!F240</f>
        <v>0</v>
      </c>
      <c r="D240" s="186">
        <f>+'Distribucion Programas II '!Q241</f>
        <v>0</v>
      </c>
      <c r="E240" s="186"/>
      <c r="F240" s="184" t="e">
        <f>#N/A</f>
        <v>#N/A</v>
      </c>
    </row>
    <row r="241" spans="1:7" ht="15.75" customHeight="1">
      <c r="A241" s="177" t="s">
        <v>737</v>
      </c>
      <c r="B241" s="177" t="s">
        <v>745</v>
      </c>
      <c r="C241" s="186">
        <f>+'Distribucion Programas I'!F241</f>
        <v>0</v>
      </c>
      <c r="D241" s="186">
        <f>+'Distribucion Programas II '!Q242</f>
        <v>5000000</v>
      </c>
      <c r="E241" s="186"/>
      <c r="F241" s="184" t="e">
        <f>#N/A</f>
        <v>#N/A</v>
      </c>
    </row>
    <row r="242" spans="1:7" ht="15.75" customHeight="1">
      <c r="A242" s="176"/>
      <c r="B242" s="179"/>
      <c r="C242" s="186"/>
      <c r="D242" s="186">
        <f>+'Distribucion Programas II '!Q243</f>
        <v>0</v>
      </c>
      <c r="E242" s="186"/>
      <c r="F242" s="184" t="e">
        <f>#N/A</f>
        <v>#N/A</v>
      </c>
    </row>
    <row r="243" spans="1:7" ht="15.75" customHeight="1">
      <c r="A243" s="174" t="s">
        <v>259</v>
      </c>
      <c r="B243" s="174" t="s">
        <v>260</v>
      </c>
      <c r="C243" s="186">
        <f>SUM(C244:C246)</f>
        <v>0</v>
      </c>
      <c r="D243" s="186">
        <f>+'Distribucion Programas II '!Q244</f>
        <v>0</v>
      </c>
      <c r="E243" s="186">
        <f>SUM(E244:E246)</f>
        <v>0</v>
      </c>
      <c r="F243" s="184" t="e">
        <f>#N/A</f>
        <v>#N/A</v>
      </c>
    </row>
    <row r="244" spans="1:7" ht="15.75" customHeight="1">
      <c r="A244" s="177" t="s">
        <v>746</v>
      </c>
      <c r="B244" s="177" t="s">
        <v>749</v>
      </c>
      <c r="C244" s="186">
        <f>+'Distribucion Programas I'!F244</f>
        <v>0</v>
      </c>
      <c r="D244" s="186">
        <f>+'Distribucion Programas II '!Q245</f>
        <v>0</v>
      </c>
      <c r="E244" s="186"/>
      <c r="F244" s="184" t="e">
        <f>#N/A</f>
        <v>#N/A</v>
      </c>
    </row>
    <row r="245" spans="1:7" ht="15.75" customHeight="1">
      <c r="A245" s="177" t="s">
        <v>747</v>
      </c>
      <c r="B245" s="177" t="s">
        <v>750</v>
      </c>
      <c r="C245" s="186">
        <f>+'Distribucion Programas I'!F245</f>
        <v>0</v>
      </c>
      <c r="D245" s="186">
        <f>+'Distribucion Programas II '!Q246</f>
        <v>0</v>
      </c>
      <c r="E245" s="186"/>
      <c r="F245" s="184" t="e">
        <f>#N/A</f>
        <v>#N/A</v>
      </c>
    </row>
    <row r="246" spans="1:7" ht="15.75" customHeight="1">
      <c r="A246" s="177" t="s">
        <v>748</v>
      </c>
      <c r="B246" s="177" t="s">
        <v>751</v>
      </c>
      <c r="C246" s="186">
        <f>+'Distribucion Programas I'!F246</f>
        <v>0</v>
      </c>
      <c r="D246" s="186">
        <f>+'Distribucion Programas II '!Q247</f>
        <v>0</v>
      </c>
      <c r="E246" s="186"/>
      <c r="F246" s="184" t="e">
        <f>#N/A</f>
        <v>#N/A</v>
      </c>
    </row>
    <row r="247" spans="1:7" ht="15.75" customHeight="1">
      <c r="A247" s="176"/>
      <c r="B247" s="179"/>
      <c r="C247" s="186"/>
      <c r="D247" s="186">
        <f>+'Distribucion Programas II '!Q248</f>
        <v>0</v>
      </c>
      <c r="E247" s="186"/>
      <c r="F247" s="184" t="e">
        <f>#N/A</f>
        <v>#N/A</v>
      </c>
    </row>
    <row r="248" spans="1:7" ht="15.75" customHeight="1">
      <c r="A248" s="174" t="s">
        <v>261</v>
      </c>
      <c r="B248" s="174" t="s">
        <v>262</v>
      </c>
      <c r="C248" s="186">
        <f>SUM(C249:C252)</f>
        <v>0</v>
      </c>
      <c r="D248" s="186">
        <f>+'Distribucion Programas II '!Q249</f>
        <v>0</v>
      </c>
      <c r="E248" s="186">
        <f>SUM(E249:E252)</f>
        <v>0</v>
      </c>
      <c r="F248" s="184" t="e">
        <f>#N/A</f>
        <v>#N/A</v>
      </c>
    </row>
    <row r="249" spans="1:7" ht="15.75" customHeight="1">
      <c r="A249" s="177" t="s">
        <v>752</v>
      </c>
      <c r="B249" s="177" t="s">
        <v>756</v>
      </c>
      <c r="C249" s="186">
        <f>+'Distribucion Programas I'!F249</f>
        <v>0</v>
      </c>
      <c r="D249" s="186">
        <f>+'Distribucion Programas II '!Q250</f>
        <v>0</v>
      </c>
      <c r="E249" s="186"/>
      <c r="F249" s="184" t="e">
        <f>#N/A</f>
        <v>#N/A</v>
      </c>
    </row>
    <row r="250" spans="1:7" ht="15.75" customHeight="1">
      <c r="A250" s="177" t="s">
        <v>753</v>
      </c>
      <c r="B250" s="177" t="s">
        <v>757</v>
      </c>
      <c r="C250" s="186">
        <f>+'Distribucion Programas I'!F250</f>
        <v>0</v>
      </c>
      <c r="D250" s="186">
        <f>+'Distribucion Programas II '!Q251</f>
        <v>0</v>
      </c>
      <c r="E250" s="186"/>
      <c r="F250" s="184" t="e">
        <f>#N/A</f>
        <v>#N/A</v>
      </c>
    </row>
    <row r="251" spans="1:7" ht="15.75" customHeight="1">
      <c r="A251" s="177" t="s">
        <v>754</v>
      </c>
      <c r="B251" s="177" t="s">
        <v>758</v>
      </c>
      <c r="C251" s="186">
        <f>+'Distribucion Programas I'!F251</f>
        <v>0</v>
      </c>
      <c r="D251" s="186">
        <f>+'Distribucion Programas II '!Q252</f>
        <v>0</v>
      </c>
      <c r="E251" s="186"/>
      <c r="F251" s="184" t="e">
        <f>#N/A</f>
        <v>#N/A</v>
      </c>
    </row>
    <row r="252" spans="1:7" ht="15.75" customHeight="1">
      <c r="A252" s="177" t="s">
        <v>755</v>
      </c>
      <c r="B252" s="177" t="s">
        <v>759</v>
      </c>
      <c r="C252" s="186">
        <f>+'Distribucion Programas I'!F252</f>
        <v>0</v>
      </c>
      <c r="D252" s="186">
        <f>+'Distribucion Programas II '!Q253</f>
        <v>0</v>
      </c>
      <c r="E252" s="186"/>
      <c r="F252" s="184" t="e">
        <f>#N/A</f>
        <v>#N/A</v>
      </c>
    </row>
    <row r="253" spans="1:7" ht="15.75" customHeight="1">
      <c r="A253" s="176"/>
      <c r="B253" s="179"/>
      <c r="C253" s="186"/>
      <c r="D253" s="186">
        <f>+'Distribucion Programas II '!Q254</f>
        <v>0</v>
      </c>
      <c r="E253" s="186"/>
      <c r="F253" s="184" t="e">
        <f>#N/A</f>
        <v>#N/A</v>
      </c>
    </row>
    <row r="254" spans="1:7" ht="15.75" customHeight="1">
      <c r="A254" s="174">
        <v>6</v>
      </c>
      <c r="B254" s="174" t="s">
        <v>760</v>
      </c>
      <c r="C254" s="186">
        <f>+C255+C266+C272+C280+C286+C289+C293</f>
        <v>44694734.43</v>
      </c>
      <c r="D254" s="186">
        <f>+'Distribucion Programas II '!Q255</f>
        <v>0</v>
      </c>
      <c r="E254" s="186">
        <f>+E255+E266+E272+E280+E286+E289+E293</f>
        <v>0</v>
      </c>
      <c r="F254" s="184" t="e">
        <f>#N/A</f>
        <v>#N/A</v>
      </c>
      <c r="G254" s="228"/>
    </row>
    <row r="255" spans="1:7" ht="15.75" customHeight="1">
      <c r="A255" s="174" t="s">
        <v>263</v>
      </c>
      <c r="B255" s="174" t="s">
        <v>264</v>
      </c>
      <c r="C255" s="186">
        <f>SUM(C256:C264)</f>
        <v>44694734.43</v>
      </c>
      <c r="D255" s="186">
        <f>+'Distribucion Programas II '!Q256</f>
        <v>0</v>
      </c>
      <c r="E255" s="186">
        <f>SUM(E256:E264)</f>
        <v>0</v>
      </c>
      <c r="F255" s="184" t="e">
        <f>#N/A</f>
        <v>#N/A</v>
      </c>
    </row>
    <row r="256" spans="1:7" ht="15.75" customHeight="1">
      <c r="A256" s="177" t="s">
        <v>804</v>
      </c>
      <c r="B256" s="177" t="s">
        <v>813</v>
      </c>
      <c r="C256" s="186">
        <f>+'Distribucion Programas I'!F256</f>
        <v>81430.850000000006</v>
      </c>
      <c r="D256" s="186">
        <f>+'Distribucion Programas II '!Q257</f>
        <v>0</v>
      </c>
      <c r="E256" s="186"/>
      <c r="F256" s="184" t="e">
        <f>#N/A</f>
        <v>#N/A</v>
      </c>
    </row>
    <row r="257" spans="1:6" ht="15.75" customHeight="1">
      <c r="A257" s="177" t="s">
        <v>805</v>
      </c>
      <c r="B257" s="177" t="s">
        <v>814</v>
      </c>
      <c r="C257" s="186">
        <f>+'Distribucion Programas I'!F257</f>
        <v>12254768</v>
      </c>
      <c r="D257" s="186">
        <f>+'Distribucion Programas II '!Q258</f>
        <v>0</v>
      </c>
      <c r="E257" s="186"/>
      <c r="F257" s="184" t="e">
        <f>#N/A</f>
        <v>#N/A</v>
      </c>
    </row>
    <row r="258" spans="1:6" ht="15.75" customHeight="1">
      <c r="A258" s="177" t="s">
        <v>806</v>
      </c>
      <c r="B258" s="177" t="s">
        <v>815</v>
      </c>
      <c r="C258" s="186">
        <f>+'Distribucion Programas I'!F258</f>
        <v>30952673.59</v>
      </c>
      <c r="D258" s="186">
        <f>+'Distribucion Programas II '!Q259</f>
        <v>0</v>
      </c>
      <c r="E258" s="186"/>
      <c r="F258" s="184" t="e">
        <f>#N/A</f>
        <v>#N/A</v>
      </c>
    </row>
    <row r="259" spans="1:6" ht="15.75" customHeight="1">
      <c r="A259" s="177" t="s">
        <v>807</v>
      </c>
      <c r="B259" s="177" t="s">
        <v>816</v>
      </c>
      <c r="C259" s="186">
        <f>+'Distribucion Programas I'!F259</f>
        <v>1405861.99</v>
      </c>
      <c r="D259" s="186">
        <f>+'Distribucion Programas II '!Q260</f>
        <v>0</v>
      </c>
      <c r="E259" s="186"/>
      <c r="F259" s="184" t="e">
        <f>#N/A</f>
        <v>#N/A</v>
      </c>
    </row>
    <row r="260" spans="1:6" ht="15.75" customHeight="1">
      <c r="A260" s="177" t="s">
        <v>808</v>
      </c>
      <c r="B260" s="177" t="s">
        <v>817</v>
      </c>
      <c r="C260" s="186">
        <f>+'Distribucion Programas I'!F260</f>
        <v>0</v>
      </c>
      <c r="D260" s="186">
        <f>+'Distribucion Programas II '!Q261</f>
        <v>0</v>
      </c>
      <c r="E260" s="186"/>
      <c r="F260" s="184" t="e">
        <f>#N/A</f>
        <v>#N/A</v>
      </c>
    </row>
    <row r="261" spans="1:6" ht="15.75" customHeight="1">
      <c r="A261" s="177" t="s">
        <v>809</v>
      </c>
      <c r="B261" s="177" t="s">
        <v>818</v>
      </c>
      <c r="C261" s="186">
        <f>+'Distribucion Programas I'!F261</f>
        <v>0</v>
      </c>
      <c r="D261" s="186">
        <f>+'Distribucion Programas II '!Q262</f>
        <v>0</v>
      </c>
      <c r="E261" s="186"/>
      <c r="F261" s="184" t="e">
        <f>#N/A</f>
        <v>#N/A</v>
      </c>
    </row>
    <row r="262" spans="1:6" ht="15.75" customHeight="1">
      <c r="A262" s="177" t="s">
        <v>810</v>
      </c>
      <c r="B262" s="177" t="s">
        <v>819</v>
      </c>
      <c r="C262" s="186">
        <f>+'Distribucion Programas I'!F262</f>
        <v>0</v>
      </c>
      <c r="D262" s="186">
        <f>+'Distribucion Programas II '!Q263</f>
        <v>0</v>
      </c>
      <c r="E262" s="186"/>
      <c r="F262" s="184" t="e">
        <f>#N/A</f>
        <v>#N/A</v>
      </c>
    </row>
    <row r="263" spans="1:6" ht="15.75" customHeight="1">
      <c r="A263" s="177" t="s">
        <v>811</v>
      </c>
      <c r="B263" s="177" t="s">
        <v>820</v>
      </c>
      <c r="C263" s="186">
        <f>+'Distribucion Programas I'!F263</f>
        <v>0</v>
      </c>
      <c r="D263" s="186">
        <f>+'Distribucion Programas II '!Q264</f>
        <v>0</v>
      </c>
      <c r="E263" s="186"/>
      <c r="F263" s="184" t="e">
        <f>#N/A</f>
        <v>#N/A</v>
      </c>
    </row>
    <row r="264" spans="1:6" ht="15.75" customHeight="1">
      <c r="A264" s="177" t="s">
        <v>812</v>
      </c>
      <c r="B264" s="177" t="s">
        <v>821</v>
      </c>
      <c r="C264" s="186">
        <f>+'Distribucion Programas I'!F264</f>
        <v>0</v>
      </c>
      <c r="D264" s="186">
        <f>+'Distribucion Programas II '!Q265</f>
        <v>0</v>
      </c>
      <c r="E264" s="186"/>
      <c r="F264" s="184" t="e">
        <f>#N/A</f>
        <v>#N/A</v>
      </c>
    </row>
    <row r="265" spans="1:6" ht="15.75" customHeight="1">
      <c r="A265" s="176"/>
      <c r="B265" s="179"/>
      <c r="C265" s="186"/>
      <c r="D265" s="186">
        <f>+'Distribucion Programas II '!Q266</f>
        <v>0</v>
      </c>
      <c r="E265" s="186"/>
      <c r="F265" s="184" t="e">
        <f>#N/A</f>
        <v>#N/A</v>
      </c>
    </row>
    <row r="266" spans="1:6" ht="15.75" customHeight="1">
      <c r="A266" s="182" t="s">
        <v>265</v>
      </c>
      <c r="B266" s="182" t="s">
        <v>266</v>
      </c>
      <c r="C266" s="197">
        <f>SUM(C267:C270)</f>
        <v>0</v>
      </c>
      <c r="D266" s="186">
        <f>+'Distribucion Programas II '!Q267</f>
        <v>0</v>
      </c>
      <c r="E266" s="197">
        <f>SUM(E267:E270)</f>
        <v>0</v>
      </c>
      <c r="F266" s="194" t="e">
        <f>#N/A</f>
        <v>#N/A</v>
      </c>
    </row>
    <row r="267" spans="1:6" ht="15.75" customHeight="1">
      <c r="A267" s="177" t="s">
        <v>761</v>
      </c>
      <c r="B267" s="177" t="s">
        <v>765</v>
      </c>
      <c r="C267" s="186">
        <f>+'Distribucion Programas I'!F267</f>
        <v>0</v>
      </c>
      <c r="D267" s="186">
        <f>+'Distribucion Programas II '!Q268</f>
        <v>0</v>
      </c>
      <c r="E267" s="186"/>
      <c r="F267" s="184" t="e">
        <f>#N/A</f>
        <v>#N/A</v>
      </c>
    </row>
    <row r="268" spans="1:6" ht="15.75" customHeight="1">
      <c r="A268" s="177" t="s">
        <v>762</v>
      </c>
      <c r="B268" s="177" t="s">
        <v>766</v>
      </c>
      <c r="C268" s="186">
        <f>+'Distribucion Programas I'!F268</f>
        <v>0</v>
      </c>
      <c r="D268" s="186">
        <f>+'Distribucion Programas II '!Q269</f>
        <v>0</v>
      </c>
      <c r="E268" s="186"/>
      <c r="F268" s="184" t="e">
        <f>#N/A</f>
        <v>#N/A</v>
      </c>
    </row>
    <row r="269" spans="1:6" ht="15.75" customHeight="1">
      <c r="A269" s="177" t="s">
        <v>763</v>
      </c>
      <c r="B269" s="177" t="s">
        <v>767</v>
      </c>
      <c r="C269" s="186">
        <f>+'Distribucion Programas I'!F269</f>
        <v>0</v>
      </c>
      <c r="D269" s="186">
        <f>+'Distribucion Programas II '!Q270</f>
        <v>0</v>
      </c>
      <c r="E269" s="186"/>
      <c r="F269" s="184" t="e">
        <f>#N/A</f>
        <v>#N/A</v>
      </c>
    </row>
    <row r="270" spans="1:6" ht="15.75" customHeight="1">
      <c r="A270" s="177" t="s">
        <v>764</v>
      </c>
      <c r="B270" s="177" t="s">
        <v>768</v>
      </c>
      <c r="C270" s="186">
        <f>+'Distribucion Programas I'!F270</f>
        <v>0</v>
      </c>
      <c r="D270" s="186">
        <f>+'Distribucion Programas II '!Q271</f>
        <v>0</v>
      </c>
      <c r="E270" s="186"/>
      <c r="F270" s="184" t="e">
        <f>#N/A</f>
        <v>#N/A</v>
      </c>
    </row>
    <row r="271" spans="1:6" ht="15.75" customHeight="1">
      <c r="A271" s="176"/>
      <c r="B271" s="179"/>
      <c r="C271" s="186"/>
      <c r="D271" s="186">
        <f>+'Distribucion Programas II '!Q272</f>
        <v>0</v>
      </c>
      <c r="E271" s="186"/>
      <c r="F271" s="184" t="e">
        <f>#N/A</f>
        <v>#N/A</v>
      </c>
    </row>
    <row r="272" spans="1:6" ht="15.75" customHeight="1">
      <c r="A272" s="174" t="s">
        <v>267</v>
      </c>
      <c r="B272" s="174" t="s">
        <v>268</v>
      </c>
      <c r="C272" s="186">
        <f>SUM(C273:C278)</f>
        <v>0</v>
      </c>
      <c r="D272" s="186">
        <f>+'Distribucion Programas II '!Q273</f>
        <v>0</v>
      </c>
      <c r="E272" s="186">
        <f>SUM(E273:E278)</f>
        <v>0</v>
      </c>
      <c r="F272" s="184" t="e">
        <f>#N/A</f>
        <v>#N/A</v>
      </c>
    </row>
    <row r="273" spans="1:6" ht="15.75" customHeight="1">
      <c r="A273" s="177" t="s">
        <v>769</v>
      </c>
      <c r="B273" s="177" t="s">
        <v>775</v>
      </c>
      <c r="C273" s="186">
        <f>+'Distribucion Programas I'!F273</f>
        <v>0</v>
      </c>
      <c r="D273" s="186">
        <f>+'Distribucion Programas II '!Q274</f>
        <v>0</v>
      </c>
      <c r="E273" s="186"/>
      <c r="F273" s="184" t="e">
        <f>#N/A</f>
        <v>#N/A</v>
      </c>
    </row>
    <row r="274" spans="1:6" ht="15.75" customHeight="1">
      <c r="A274" s="177" t="s">
        <v>770</v>
      </c>
      <c r="B274" s="177" t="s">
        <v>776</v>
      </c>
      <c r="C274" s="186">
        <f>+'Distribucion Programas I'!F274</f>
        <v>0</v>
      </c>
      <c r="D274" s="186">
        <f>+'Distribucion Programas II '!Q275</f>
        <v>0</v>
      </c>
      <c r="E274" s="186"/>
      <c r="F274" s="184" t="e">
        <f>#N/A</f>
        <v>#N/A</v>
      </c>
    </row>
    <row r="275" spans="1:6" ht="15.75" customHeight="1">
      <c r="A275" s="177" t="s">
        <v>771</v>
      </c>
      <c r="B275" s="177" t="s">
        <v>777</v>
      </c>
      <c r="C275" s="186">
        <f>+'Distribucion Programas I'!F275</f>
        <v>0</v>
      </c>
      <c r="D275" s="186">
        <f>+'Distribucion Programas II '!Q276</f>
        <v>0</v>
      </c>
      <c r="E275" s="186"/>
      <c r="F275" s="184" t="e">
        <f>#N/A</f>
        <v>#N/A</v>
      </c>
    </row>
    <row r="276" spans="1:6" ht="20.25" customHeight="1">
      <c r="A276" s="177" t="s">
        <v>772</v>
      </c>
      <c r="B276" s="207" t="s">
        <v>778</v>
      </c>
      <c r="C276" s="186">
        <f>+'Distribucion Programas I'!F276</f>
        <v>0</v>
      </c>
      <c r="D276" s="186">
        <f>+'Distribucion Programas II '!Q277</f>
        <v>0</v>
      </c>
      <c r="E276" s="186"/>
      <c r="F276" s="184" t="e">
        <f>#N/A</f>
        <v>#N/A</v>
      </c>
    </row>
    <row r="277" spans="1:6" ht="28.5" customHeight="1">
      <c r="A277" s="177" t="s">
        <v>773</v>
      </c>
      <c r="B277" s="207" t="s">
        <v>780</v>
      </c>
      <c r="C277" s="186">
        <f>+'Distribucion Programas I'!F277</f>
        <v>0</v>
      </c>
      <c r="D277" s="186">
        <f>+'Distribucion Programas II '!Q278</f>
        <v>0</v>
      </c>
      <c r="E277" s="186"/>
      <c r="F277" s="184" t="e">
        <f>#N/A</f>
        <v>#N/A</v>
      </c>
    </row>
    <row r="278" spans="1:6" ht="15.75" customHeight="1">
      <c r="A278" s="177" t="s">
        <v>774</v>
      </c>
      <c r="B278" s="177" t="s">
        <v>781</v>
      </c>
      <c r="C278" s="186">
        <f>+'Distribucion Programas I'!F278</f>
        <v>0</v>
      </c>
      <c r="D278" s="186">
        <f>+'Distribucion Programas II '!Q279</f>
        <v>0</v>
      </c>
      <c r="E278" s="186"/>
      <c r="F278" s="184" t="e">
        <f>#N/A</f>
        <v>#N/A</v>
      </c>
    </row>
    <row r="279" spans="1:6" ht="15.75" customHeight="1">
      <c r="A279" s="176"/>
      <c r="B279" s="179"/>
      <c r="C279" s="186"/>
      <c r="D279" s="186">
        <f>+'Distribucion Programas II '!Q280</f>
        <v>0</v>
      </c>
      <c r="E279" s="186"/>
      <c r="F279" s="184" t="e">
        <f>#N/A</f>
        <v>#N/A</v>
      </c>
    </row>
    <row r="280" spans="1:6" ht="28.5" customHeight="1">
      <c r="A280" s="174" t="s">
        <v>782</v>
      </c>
      <c r="B280" s="174" t="s">
        <v>783</v>
      </c>
      <c r="C280" s="186">
        <f>+'Distribucion Programas I'!F280</f>
        <v>0</v>
      </c>
      <c r="D280" s="186">
        <f>+'Distribucion Programas II '!Q281</f>
        <v>0</v>
      </c>
      <c r="E280" s="186">
        <f>SUM(E281:E284)</f>
        <v>0</v>
      </c>
      <c r="F280" s="184" t="e">
        <f>#N/A</f>
        <v>#N/A</v>
      </c>
    </row>
    <row r="281" spans="1:6" ht="15.75" customHeight="1">
      <c r="A281" s="177" t="s">
        <v>784</v>
      </c>
      <c r="B281" s="177" t="s">
        <v>788</v>
      </c>
      <c r="C281" s="186">
        <f>+'Distribucion Programas I'!F281</f>
        <v>0</v>
      </c>
      <c r="D281" s="186">
        <f>+'Distribucion Programas II '!Q282</f>
        <v>0</v>
      </c>
      <c r="E281" s="186"/>
      <c r="F281" s="184" t="e">
        <f>#N/A</f>
        <v>#N/A</v>
      </c>
    </row>
    <row r="282" spans="1:6" ht="15.75" customHeight="1">
      <c r="A282" s="177" t="s">
        <v>785</v>
      </c>
      <c r="B282" s="177" t="s">
        <v>789</v>
      </c>
      <c r="C282" s="186">
        <f>+'Distribucion Programas I'!F282</f>
        <v>0</v>
      </c>
      <c r="D282" s="186">
        <f>+'Distribucion Programas II '!Q283</f>
        <v>0</v>
      </c>
      <c r="E282" s="186"/>
      <c r="F282" s="184" t="e">
        <f>#N/A</f>
        <v>#N/A</v>
      </c>
    </row>
    <row r="283" spans="1:6" ht="15.75" customHeight="1">
      <c r="A283" s="177" t="s">
        <v>786</v>
      </c>
      <c r="B283" s="177" t="s">
        <v>790</v>
      </c>
      <c r="C283" s="186">
        <f>+'Distribucion Programas I'!F283</f>
        <v>0</v>
      </c>
      <c r="D283" s="186">
        <f>+'Distribucion Programas II '!Q284</f>
        <v>0</v>
      </c>
      <c r="E283" s="186"/>
      <c r="F283" s="184" t="e">
        <f>#N/A</f>
        <v>#N/A</v>
      </c>
    </row>
    <row r="284" spans="1:6" ht="15.75" customHeight="1">
      <c r="A284" s="177" t="s">
        <v>787</v>
      </c>
      <c r="B284" s="177" t="s">
        <v>791</v>
      </c>
      <c r="C284" s="186">
        <f>+'Distribucion Programas I'!F284</f>
        <v>0</v>
      </c>
      <c r="D284" s="186">
        <f>+'Distribucion Programas II '!Q285</f>
        <v>0</v>
      </c>
      <c r="E284" s="186"/>
      <c r="F284" s="184" t="e">
        <f>#N/A</f>
        <v>#N/A</v>
      </c>
    </row>
    <row r="285" spans="1:6" ht="15.75" customHeight="1">
      <c r="A285" s="177"/>
      <c r="B285" s="177"/>
      <c r="C285" s="186">
        <f>+'Distribucion Programas I'!F285</f>
        <v>0</v>
      </c>
      <c r="D285" s="186">
        <f>+'Distribucion Programas II '!Q286</f>
        <v>0</v>
      </c>
      <c r="E285" s="186"/>
      <c r="F285" s="184" t="e">
        <f>#N/A</f>
        <v>#N/A</v>
      </c>
    </row>
    <row r="286" spans="1:6" ht="15.75" customHeight="1">
      <c r="A286" s="174" t="s">
        <v>792</v>
      </c>
      <c r="B286" s="174" t="s">
        <v>793</v>
      </c>
      <c r="C286" s="186">
        <f>+'Distribucion Programas I'!F286</f>
        <v>0</v>
      </c>
      <c r="D286" s="186">
        <f>+'Distribucion Programas II '!Q287</f>
        <v>0</v>
      </c>
      <c r="E286" s="186">
        <f>SUM(E287)</f>
        <v>0</v>
      </c>
      <c r="F286" s="184" t="e">
        <f>#N/A</f>
        <v>#N/A</v>
      </c>
    </row>
    <row r="287" spans="1:6" ht="15.75" customHeight="1">
      <c r="A287" s="177" t="s">
        <v>795</v>
      </c>
      <c r="B287" s="177" t="s">
        <v>794</v>
      </c>
      <c r="C287" s="186">
        <f>+'Distribucion Programas I'!F287</f>
        <v>0</v>
      </c>
      <c r="D287" s="186">
        <f>+'Distribucion Programas II '!Q288</f>
        <v>0</v>
      </c>
      <c r="E287" s="186"/>
      <c r="F287" s="184" t="e">
        <f>#N/A</f>
        <v>#N/A</v>
      </c>
    </row>
    <row r="288" spans="1:6" ht="15.75" customHeight="1">
      <c r="A288" s="289"/>
      <c r="B288" s="287"/>
      <c r="C288" s="186">
        <f>+'Distribucion Programas I'!F288</f>
        <v>0</v>
      </c>
      <c r="D288" s="186">
        <f>+'Distribucion Programas II '!Q289</f>
        <v>0</v>
      </c>
      <c r="E288" s="288"/>
      <c r="F288" s="290"/>
    </row>
    <row r="289" spans="1:6" ht="15.75" customHeight="1">
      <c r="A289" s="182" t="s">
        <v>269</v>
      </c>
      <c r="B289" s="182" t="s">
        <v>270</v>
      </c>
      <c r="C289" s="186">
        <f>+'Distribucion Programas I'!F289</f>
        <v>0</v>
      </c>
      <c r="D289" s="186">
        <f>+'Distribucion Programas II '!Q290</f>
        <v>0</v>
      </c>
      <c r="E289" s="197">
        <f>SUM(E290:E291)</f>
        <v>0</v>
      </c>
      <c r="F289" s="194" t="e">
        <f>#N/A</f>
        <v>#N/A</v>
      </c>
    </row>
    <row r="290" spans="1:6" ht="15.75" customHeight="1">
      <c r="A290" s="177" t="s">
        <v>796</v>
      </c>
      <c r="B290" s="177" t="s">
        <v>798</v>
      </c>
      <c r="C290" s="186">
        <f>+'Distribucion Programas I'!F290</f>
        <v>0</v>
      </c>
      <c r="D290" s="186">
        <f>+'Distribucion Programas II '!Q291</f>
        <v>0</v>
      </c>
      <c r="E290" s="186"/>
      <c r="F290" s="184" t="e">
        <f>#N/A</f>
        <v>#N/A</v>
      </c>
    </row>
    <row r="291" spans="1:6" ht="15.75" customHeight="1">
      <c r="A291" s="177" t="s">
        <v>797</v>
      </c>
      <c r="B291" s="177" t="s">
        <v>799</v>
      </c>
      <c r="C291" s="186">
        <f>+'Distribucion Programas I'!F291</f>
        <v>0</v>
      </c>
      <c r="D291" s="186">
        <f>+'Distribucion Programas II '!Q292</f>
        <v>0</v>
      </c>
      <c r="E291" s="186"/>
      <c r="F291" s="184" t="e">
        <f>#N/A</f>
        <v>#N/A</v>
      </c>
    </row>
    <row r="292" spans="1:6" ht="15.75" customHeight="1">
      <c r="A292" s="176"/>
      <c r="B292" s="179"/>
      <c r="C292" s="186">
        <f>+'Distribucion Programas I'!F292</f>
        <v>0</v>
      </c>
      <c r="D292" s="186">
        <f>+'Distribucion Programas II '!Q293</f>
        <v>0</v>
      </c>
      <c r="E292" s="186"/>
      <c r="F292" s="184" t="e">
        <f>#N/A</f>
        <v>#N/A</v>
      </c>
    </row>
    <row r="293" spans="1:6" ht="15.75" customHeight="1">
      <c r="A293" s="174" t="s">
        <v>271</v>
      </c>
      <c r="B293" s="174" t="s">
        <v>272</v>
      </c>
      <c r="C293" s="186">
        <f>+'Distribucion Programas I'!F293</f>
        <v>0</v>
      </c>
      <c r="D293" s="186">
        <f>+'Distribucion Programas II '!Q294</f>
        <v>0</v>
      </c>
      <c r="E293" s="186">
        <f>SUM(E294:E295)</f>
        <v>0</v>
      </c>
      <c r="F293" s="184" t="e">
        <f>#N/A</f>
        <v>#N/A</v>
      </c>
    </row>
    <row r="294" spans="1:6" ht="15.75" customHeight="1">
      <c r="A294" s="177" t="s">
        <v>800</v>
      </c>
      <c r="B294" s="177" t="s">
        <v>802</v>
      </c>
      <c r="C294" s="186">
        <f>+'Distribucion Programas I'!F294</f>
        <v>0</v>
      </c>
      <c r="D294" s="186">
        <f>+'Distribucion Programas II '!Q295</f>
        <v>0</v>
      </c>
      <c r="E294" s="186"/>
      <c r="F294" s="184" t="e">
        <f>#N/A</f>
        <v>#N/A</v>
      </c>
    </row>
    <row r="295" spans="1:6" ht="15.75" customHeight="1">
      <c r="A295" s="177" t="s">
        <v>801</v>
      </c>
      <c r="B295" s="177" t="s">
        <v>803</v>
      </c>
      <c r="C295" s="186">
        <f>+'Distribucion Programas I'!F295</f>
        <v>0</v>
      </c>
      <c r="D295" s="186">
        <f>+'Distribucion Programas II '!Q296</f>
        <v>0</v>
      </c>
      <c r="E295" s="186"/>
      <c r="F295" s="184" t="e">
        <f>#N/A</f>
        <v>#N/A</v>
      </c>
    </row>
    <row r="296" spans="1:6" ht="15.75" customHeight="1">
      <c r="A296" s="176"/>
      <c r="B296" s="179"/>
      <c r="C296" s="186">
        <f>+'Distribucion Programas I'!F296</f>
        <v>0</v>
      </c>
      <c r="D296" s="186">
        <f>+'Distribucion Programas II '!Q297</f>
        <v>0</v>
      </c>
      <c r="E296" s="186"/>
      <c r="F296" s="184" t="e">
        <f>#N/A</f>
        <v>#N/A</v>
      </c>
    </row>
    <row r="297" spans="1:6" ht="15.75" customHeight="1">
      <c r="A297" s="174">
        <v>7</v>
      </c>
      <c r="B297" s="174" t="s">
        <v>822</v>
      </c>
      <c r="C297" s="186">
        <f>+'Distribucion Programas I'!F297</f>
        <v>0</v>
      </c>
      <c r="D297" s="186">
        <f>+'Distribucion Programas II '!Q298</f>
        <v>0</v>
      </c>
      <c r="E297" s="186">
        <f>+E298+E307+E310+E316+E319</f>
        <v>0</v>
      </c>
      <c r="F297" s="184" t="e">
        <f>#N/A</f>
        <v>#N/A</v>
      </c>
    </row>
    <row r="298" spans="1:6" ht="15.75" customHeight="1">
      <c r="A298" s="174" t="s">
        <v>273</v>
      </c>
      <c r="B298" s="174" t="s">
        <v>274</v>
      </c>
      <c r="C298" s="186">
        <f>+'Distribucion Programas I'!F298</f>
        <v>0</v>
      </c>
      <c r="D298" s="186">
        <f>+'Distribucion Programas II '!Q299</f>
        <v>0</v>
      </c>
      <c r="E298" s="186">
        <f>SUM(E299:E305)</f>
        <v>0</v>
      </c>
      <c r="F298" s="184" t="e">
        <f>#N/A</f>
        <v>#N/A</v>
      </c>
    </row>
    <row r="299" spans="1:6" ht="15.75" customHeight="1">
      <c r="A299" s="177" t="s">
        <v>823</v>
      </c>
      <c r="B299" s="177" t="s">
        <v>829</v>
      </c>
      <c r="C299" s="186">
        <f>+'Distribucion Programas I'!F299</f>
        <v>0</v>
      </c>
      <c r="D299" s="186">
        <f>+'Distribucion Programas II '!Q300</f>
        <v>0</v>
      </c>
      <c r="E299" s="186"/>
      <c r="F299" s="184" t="e">
        <f>#N/A</f>
        <v>#N/A</v>
      </c>
    </row>
    <row r="300" spans="1:6" ht="15.75" customHeight="1">
      <c r="A300" s="177" t="s">
        <v>824</v>
      </c>
      <c r="B300" s="177" t="s">
        <v>830</v>
      </c>
      <c r="C300" s="186">
        <f>+'Distribucion Programas I'!F300</f>
        <v>0</v>
      </c>
      <c r="D300" s="186">
        <f>+'Distribucion Programas II '!Q301</f>
        <v>0</v>
      </c>
      <c r="E300" s="186"/>
      <c r="F300" s="184" t="e">
        <f>#N/A</f>
        <v>#N/A</v>
      </c>
    </row>
    <row r="301" spans="1:6" ht="15.75" customHeight="1">
      <c r="A301" s="177" t="s">
        <v>825</v>
      </c>
      <c r="B301" s="177" t="s">
        <v>831</v>
      </c>
      <c r="C301" s="186">
        <f>+'Distribucion Programas I'!F301</f>
        <v>0</v>
      </c>
      <c r="D301" s="186">
        <f>+'Distribucion Programas II '!Q302</f>
        <v>0</v>
      </c>
      <c r="E301" s="186"/>
      <c r="F301" s="184" t="e">
        <f>#N/A</f>
        <v>#N/A</v>
      </c>
    </row>
    <row r="302" spans="1:6" ht="15.75" customHeight="1">
      <c r="A302" s="177" t="s">
        <v>826</v>
      </c>
      <c r="B302" s="177" t="s">
        <v>832</v>
      </c>
      <c r="C302" s="186">
        <f>+'Distribucion Programas I'!F302</f>
        <v>0</v>
      </c>
      <c r="D302" s="186">
        <f>+'Distribucion Programas II '!Q303</f>
        <v>0</v>
      </c>
      <c r="E302" s="186"/>
      <c r="F302" s="184" t="e">
        <f>#N/A</f>
        <v>#N/A</v>
      </c>
    </row>
    <row r="303" spans="1:6" ht="15.75" customHeight="1">
      <c r="A303" s="177"/>
      <c r="B303" s="177" t="s">
        <v>833</v>
      </c>
      <c r="C303" s="186">
        <f>+'Distribucion Programas I'!F303</f>
        <v>0</v>
      </c>
      <c r="D303" s="186">
        <f>+'Distribucion Programas II '!Q304</f>
        <v>0</v>
      </c>
      <c r="E303" s="186"/>
      <c r="F303" s="184" t="e">
        <f>#N/A</f>
        <v>#N/A</v>
      </c>
    </row>
    <row r="304" spans="1:6" ht="15.75" customHeight="1">
      <c r="A304" s="177" t="s">
        <v>827</v>
      </c>
      <c r="B304" s="177" t="s">
        <v>834</v>
      </c>
      <c r="C304" s="186">
        <f>+'Distribucion Programas I'!F304</f>
        <v>0</v>
      </c>
      <c r="D304" s="186">
        <f>+'Distribucion Programas II '!Q305</f>
        <v>0</v>
      </c>
      <c r="E304" s="186"/>
      <c r="F304" s="184" t="e">
        <f>#N/A</f>
        <v>#N/A</v>
      </c>
    </row>
    <row r="305" spans="1:6" ht="15.75" customHeight="1">
      <c r="A305" s="177" t="s">
        <v>828</v>
      </c>
      <c r="B305" s="177" t="s">
        <v>835</v>
      </c>
      <c r="C305" s="186">
        <f>+'Distribucion Programas I'!F305</f>
        <v>0</v>
      </c>
      <c r="D305" s="186">
        <f>+'Distribucion Programas II '!Q306</f>
        <v>0</v>
      </c>
      <c r="E305" s="186"/>
      <c r="F305" s="184" t="e">
        <f>#N/A</f>
        <v>#N/A</v>
      </c>
    </row>
    <row r="306" spans="1:6" ht="15.75" customHeight="1">
      <c r="A306" s="176"/>
      <c r="B306" s="179"/>
      <c r="C306" s="186">
        <f>+'Distribucion Programas I'!F306</f>
        <v>0</v>
      </c>
      <c r="D306" s="186">
        <f>+'Distribucion Programas II '!Q307</f>
        <v>0</v>
      </c>
      <c r="E306" s="186"/>
      <c r="F306" s="184" t="e">
        <f>#N/A</f>
        <v>#N/A</v>
      </c>
    </row>
    <row r="307" spans="1:6" ht="15.75" customHeight="1">
      <c r="A307" s="174" t="s">
        <v>836</v>
      </c>
      <c r="B307" s="174" t="s">
        <v>837</v>
      </c>
      <c r="C307" s="186">
        <f>+'Distribucion Programas I'!F307</f>
        <v>0</v>
      </c>
      <c r="D307" s="186">
        <f>+'Distribucion Programas II '!Q308</f>
        <v>0</v>
      </c>
      <c r="E307" s="186">
        <f>SUM(E308)</f>
        <v>0</v>
      </c>
      <c r="F307" s="184" t="e">
        <f>#N/A</f>
        <v>#N/A</v>
      </c>
    </row>
    <row r="308" spans="1:6" ht="15.75" customHeight="1">
      <c r="A308" s="177" t="s">
        <v>839</v>
      </c>
      <c r="B308" s="177" t="s">
        <v>838</v>
      </c>
      <c r="C308" s="186">
        <f>+'Distribucion Programas I'!F308</f>
        <v>0</v>
      </c>
      <c r="D308" s="186">
        <f>+'Distribucion Programas II '!Q309</f>
        <v>0</v>
      </c>
      <c r="E308" s="186"/>
      <c r="F308" s="184" t="e">
        <f>#N/A</f>
        <v>#N/A</v>
      </c>
    </row>
    <row r="309" spans="1:6" ht="10.5" customHeight="1">
      <c r="A309" s="176"/>
      <c r="B309" s="179"/>
      <c r="C309" s="186">
        <f>+'Distribucion Programas I'!F309</f>
        <v>0</v>
      </c>
      <c r="D309" s="186">
        <f>+'Distribucion Programas II '!Q310</f>
        <v>0</v>
      </c>
      <c r="E309" s="186"/>
      <c r="F309" s="184" t="e">
        <f>#N/A</f>
        <v>#N/A</v>
      </c>
    </row>
    <row r="310" spans="1:6" ht="15.75" customHeight="1">
      <c r="A310" s="182" t="s">
        <v>170</v>
      </c>
      <c r="B310" s="182" t="s">
        <v>840</v>
      </c>
      <c r="C310" s="186">
        <f>+'Distribucion Programas I'!F310</f>
        <v>0</v>
      </c>
      <c r="D310" s="186">
        <f>+'Distribucion Programas II '!Q311</f>
        <v>0</v>
      </c>
      <c r="E310" s="186">
        <f>SUM(E311:E314)</f>
        <v>0</v>
      </c>
      <c r="F310" s="184" t="e">
        <f>#N/A</f>
        <v>#N/A</v>
      </c>
    </row>
    <row r="311" spans="1:6" ht="15.75" customHeight="1">
      <c r="A311" s="177" t="s">
        <v>841</v>
      </c>
      <c r="B311" s="177" t="s">
        <v>845</v>
      </c>
      <c r="C311" s="186">
        <f>+'Distribucion Programas I'!F311</f>
        <v>0</v>
      </c>
      <c r="D311" s="186">
        <f>+'Distribucion Programas II '!Q312</f>
        <v>0</v>
      </c>
      <c r="E311" s="186"/>
      <c r="F311" s="184" t="e">
        <f>#N/A</f>
        <v>#N/A</v>
      </c>
    </row>
    <row r="312" spans="1:6" ht="15.75" customHeight="1">
      <c r="A312" s="177" t="s">
        <v>842</v>
      </c>
      <c r="B312" s="177" t="s">
        <v>846</v>
      </c>
      <c r="C312" s="186">
        <f>+'Distribucion Programas I'!F312</f>
        <v>0</v>
      </c>
      <c r="D312" s="186">
        <f>+'Distribucion Programas II '!Q313</f>
        <v>0</v>
      </c>
      <c r="E312" s="186"/>
      <c r="F312" s="184" t="e">
        <f>#N/A</f>
        <v>#N/A</v>
      </c>
    </row>
    <row r="313" spans="1:6" ht="15.75" customHeight="1">
      <c r="A313" s="177" t="s">
        <v>843</v>
      </c>
      <c r="B313" s="177" t="s">
        <v>847</v>
      </c>
      <c r="C313" s="186">
        <f>+'Distribucion Programas I'!F313</f>
        <v>0</v>
      </c>
      <c r="D313" s="186">
        <f>+'Distribucion Programas II '!Q314</f>
        <v>0</v>
      </c>
      <c r="E313" s="186"/>
      <c r="F313" s="184" t="e">
        <f>#N/A</f>
        <v>#N/A</v>
      </c>
    </row>
    <row r="314" spans="1:6" ht="15.75" customHeight="1">
      <c r="A314" s="177" t="s">
        <v>844</v>
      </c>
      <c r="B314" s="177" t="s">
        <v>848</v>
      </c>
      <c r="C314" s="186">
        <f>+'Distribucion Programas I'!F314</f>
        <v>0</v>
      </c>
      <c r="D314" s="186">
        <f>+'Distribucion Programas II '!Q315</f>
        <v>0</v>
      </c>
      <c r="E314" s="186"/>
      <c r="F314" s="184" t="e">
        <f>#N/A</f>
        <v>#N/A</v>
      </c>
    </row>
    <row r="315" spans="1:6" ht="10.5" customHeight="1">
      <c r="A315" s="176"/>
      <c r="B315" s="179"/>
      <c r="C315" s="186">
        <f>+'Distribucion Programas I'!F315</f>
        <v>0</v>
      </c>
      <c r="D315" s="186">
        <f>+'Distribucion Programas II '!Q316</f>
        <v>0</v>
      </c>
      <c r="E315" s="186"/>
      <c r="F315" s="184" t="e">
        <f>#N/A</f>
        <v>#N/A</v>
      </c>
    </row>
    <row r="316" spans="1:6" ht="15.75" customHeight="1">
      <c r="A316" s="174" t="s">
        <v>849</v>
      </c>
      <c r="B316" s="174" t="s">
        <v>850</v>
      </c>
      <c r="C316" s="186">
        <f>+'Distribucion Programas I'!F316</f>
        <v>0</v>
      </c>
      <c r="D316" s="186">
        <f>+'Distribucion Programas II '!Q317</f>
        <v>0</v>
      </c>
      <c r="E316" s="186">
        <f>+E317</f>
        <v>0</v>
      </c>
      <c r="F316" s="184" t="e">
        <f>#N/A</f>
        <v>#N/A</v>
      </c>
    </row>
    <row r="317" spans="1:6" ht="15.75" customHeight="1">
      <c r="A317" s="177" t="s">
        <v>852</v>
      </c>
      <c r="B317" s="177" t="s">
        <v>851</v>
      </c>
      <c r="C317" s="186">
        <f>+'Distribucion Programas I'!F317</f>
        <v>0</v>
      </c>
      <c r="D317" s="186">
        <f>+'Distribucion Programas II '!Q318</f>
        <v>0</v>
      </c>
      <c r="E317" s="186"/>
      <c r="F317" s="184" t="e">
        <f>#N/A</f>
        <v>#N/A</v>
      </c>
    </row>
    <row r="318" spans="1:6" ht="9.75" customHeight="1">
      <c r="A318" s="176"/>
      <c r="B318" s="179"/>
      <c r="C318" s="186">
        <f>+'Distribucion Programas I'!F318</f>
        <v>0</v>
      </c>
      <c r="D318" s="186">
        <f>+'Distribucion Programas II '!Q319</f>
        <v>0</v>
      </c>
      <c r="E318" s="186"/>
      <c r="F318" s="184" t="e">
        <f>#N/A</f>
        <v>#N/A</v>
      </c>
    </row>
    <row r="319" spans="1:6" ht="15.75" customHeight="1">
      <c r="A319" s="174" t="s">
        <v>275</v>
      </c>
      <c r="B319" s="174" t="s">
        <v>276</v>
      </c>
      <c r="C319" s="186">
        <f>+'Distribucion Programas I'!F319</f>
        <v>0</v>
      </c>
      <c r="D319" s="186">
        <f>+'Distribucion Programas II '!Q320</f>
        <v>0</v>
      </c>
      <c r="E319" s="186">
        <f>SUM(E320:E321)</f>
        <v>0</v>
      </c>
      <c r="F319" s="184" t="e">
        <f>#N/A</f>
        <v>#N/A</v>
      </c>
    </row>
    <row r="320" spans="1:6" ht="15.75" customHeight="1">
      <c r="A320" s="177" t="s">
        <v>853</v>
      </c>
      <c r="B320" s="177" t="s">
        <v>855</v>
      </c>
      <c r="C320" s="186">
        <f>+'Distribucion Programas I'!F320</f>
        <v>0</v>
      </c>
      <c r="D320" s="186">
        <f>+'Distribucion Programas II '!Q321</f>
        <v>0</v>
      </c>
      <c r="E320" s="186"/>
      <c r="F320" s="184" t="e">
        <f>#N/A</f>
        <v>#N/A</v>
      </c>
    </row>
    <row r="321" spans="1:6" ht="15.75" customHeight="1">
      <c r="A321" s="177" t="s">
        <v>854</v>
      </c>
      <c r="B321" s="177" t="s">
        <v>856</v>
      </c>
      <c r="C321" s="186">
        <f>+'Distribucion Programas I'!F321</f>
        <v>0</v>
      </c>
      <c r="D321" s="186">
        <f>+'Distribucion Programas II '!Q322</f>
        <v>0</v>
      </c>
      <c r="E321" s="186"/>
      <c r="F321" s="184" t="e">
        <f>#N/A</f>
        <v>#N/A</v>
      </c>
    </row>
    <row r="322" spans="1:6" ht="10.5" customHeight="1">
      <c r="A322" s="177"/>
      <c r="B322" s="177"/>
      <c r="C322" s="186">
        <f>+'Distribucion Programas I'!F322</f>
        <v>0</v>
      </c>
      <c r="D322" s="186">
        <f>+'Distribucion Programas II '!Q323</f>
        <v>0</v>
      </c>
      <c r="E322" s="186"/>
      <c r="F322" s="184" t="e">
        <f>#N/A</f>
        <v>#N/A</v>
      </c>
    </row>
    <row r="323" spans="1:6" ht="15.75" customHeight="1">
      <c r="A323" s="174">
        <v>8</v>
      </c>
      <c r="B323" s="174" t="s">
        <v>857</v>
      </c>
      <c r="C323" s="186">
        <f>+'Distribucion Programas I'!F323</f>
        <v>0</v>
      </c>
      <c r="D323" s="186">
        <f>+'Distribucion Programas II '!Q324</f>
        <v>0</v>
      </c>
      <c r="E323" s="186">
        <f>+E324+E330</f>
        <v>0</v>
      </c>
      <c r="F323" s="184" t="e">
        <f>#N/A</f>
        <v>#N/A</v>
      </c>
    </row>
    <row r="324" spans="1:6" ht="15.75" customHeight="1">
      <c r="A324" s="174" t="s">
        <v>277</v>
      </c>
      <c r="B324" s="174" t="s">
        <v>278</v>
      </c>
      <c r="C324" s="186">
        <f>+'Distribucion Programas I'!F324</f>
        <v>0</v>
      </c>
      <c r="D324" s="186">
        <f>+'Distribucion Programas II '!Q325</f>
        <v>0</v>
      </c>
      <c r="E324" s="186">
        <f>SUM(E325:E328)</f>
        <v>0</v>
      </c>
      <c r="F324" s="184" t="e">
        <f>#N/A</f>
        <v>#N/A</v>
      </c>
    </row>
    <row r="325" spans="1:6" ht="15.75" customHeight="1">
      <c r="A325" s="177" t="s">
        <v>858</v>
      </c>
      <c r="B325" s="177" t="s">
        <v>862</v>
      </c>
      <c r="C325" s="186">
        <f>+'Distribucion Programas I'!F325</f>
        <v>0</v>
      </c>
      <c r="D325" s="186">
        <f>+'Distribucion Programas II '!Q326</f>
        <v>0</v>
      </c>
      <c r="E325" s="186"/>
      <c r="F325" s="184" t="e">
        <f>#N/A</f>
        <v>#N/A</v>
      </c>
    </row>
    <row r="326" spans="1:6" ht="15.75" customHeight="1">
      <c r="A326" s="177" t="s">
        <v>859</v>
      </c>
      <c r="B326" s="177" t="s">
        <v>863</v>
      </c>
      <c r="C326" s="186">
        <f>+'Distribucion Programas I'!F326</f>
        <v>0</v>
      </c>
      <c r="D326" s="186">
        <f>+'Distribucion Programas II '!Q327</f>
        <v>0</v>
      </c>
      <c r="E326" s="186"/>
      <c r="F326" s="184" t="e">
        <f>#N/A</f>
        <v>#N/A</v>
      </c>
    </row>
    <row r="327" spans="1:6" ht="15.75" customHeight="1">
      <c r="A327" s="177" t="s">
        <v>860</v>
      </c>
      <c r="B327" s="177" t="s">
        <v>864</v>
      </c>
      <c r="C327" s="186">
        <f>+'Distribucion Programas I'!F327</f>
        <v>0</v>
      </c>
      <c r="D327" s="186">
        <f>+'Distribucion Programas II '!Q328</f>
        <v>0</v>
      </c>
      <c r="E327" s="186"/>
      <c r="F327" s="184" t="e">
        <f>#N/A</f>
        <v>#N/A</v>
      </c>
    </row>
    <row r="328" spans="1:6" ht="15.75" customHeight="1">
      <c r="A328" s="181" t="s">
        <v>861</v>
      </c>
      <c r="B328" s="181" t="s">
        <v>865</v>
      </c>
      <c r="C328" s="186">
        <f>+'Distribucion Programas I'!F328</f>
        <v>0</v>
      </c>
      <c r="D328" s="186">
        <f>+'Distribucion Programas II '!Q329</f>
        <v>0</v>
      </c>
      <c r="E328" s="265"/>
      <c r="F328" s="285" t="e">
        <f>#N/A</f>
        <v>#N/A</v>
      </c>
    </row>
    <row r="329" spans="1:6" ht="10.5" customHeight="1">
      <c r="A329" s="289"/>
      <c r="B329" s="287"/>
      <c r="C329" s="186">
        <f>+'Distribucion Programas I'!F329</f>
        <v>0</v>
      </c>
      <c r="D329" s="186">
        <f>+'Distribucion Programas II '!Q330</f>
        <v>0</v>
      </c>
      <c r="E329" s="288"/>
      <c r="F329" s="290"/>
    </row>
    <row r="330" spans="1:6" ht="15.75" customHeight="1">
      <c r="A330" s="182" t="s">
        <v>279</v>
      </c>
      <c r="B330" s="182" t="s">
        <v>280</v>
      </c>
      <c r="C330" s="186">
        <f>+'Distribucion Programas I'!F330</f>
        <v>0</v>
      </c>
      <c r="D330" s="186">
        <f>+'Distribucion Programas II '!Q331</f>
        <v>0</v>
      </c>
      <c r="E330" s="197">
        <f>SUM(E331:E338)</f>
        <v>0</v>
      </c>
      <c r="F330" s="194" t="e">
        <f>#N/A</f>
        <v>#N/A</v>
      </c>
    </row>
    <row r="331" spans="1:6" ht="15.75" customHeight="1">
      <c r="A331" s="177" t="s">
        <v>866</v>
      </c>
      <c r="B331" s="177" t="s">
        <v>874</v>
      </c>
      <c r="C331" s="186">
        <f>+'Distribucion Programas I'!F331</f>
        <v>0</v>
      </c>
      <c r="D331" s="186">
        <f>+'Distribucion Programas II '!Q332</f>
        <v>0</v>
      </c>
      <c r="E331" s="186"/>
      <c r="F331" s="184" t="e">
        <f>#N/A</f>
        <v>#N/A</v>
      </c>
    </row>
    <row r="332" spans="1:6" ht="15.75" customHeight="1">
      <c r="A332" s="177" t="s">
        <v>867</v>
      </c>
      <c r="B332" s="177" t="s">
        <v>875</v>
      </c>
      <c r="C332" s="186">
        <f>+'Distribucion Programas I'!F332</f>
        <v>0</v>
      </c>
      <c r="D332" s="186">
        <f>+'Distribucion Programas II '!Q333</f>
        <v>0</v>
      </c>
      <c r="E332" s="186"/>
      <c r="F332" s="184" t="e">
        <f>#N/A</f>
        <v>#N/A</v>
      </c>
    </row>
    <row r="333" spans="1:6" ht="15.75" customHeight="1">
      <c r="A333" s="177" t="s">
        <v>868</v>
      </c>
      <c r="B333" s="177" t="s">
        <v>876</v>
      </c>
      <c r="C333" s="186">
        <f>+'Distribucion Programas I'!F333</f>
        <v>0</v>
      </c>
      <c r="D333" s="186">
        <f>+'Distribucion Programas II '!Q334</f>
        <v>0</v>
      </c>
      <c r="E333" s="186"/>
      <c r="F333" s="184" t="e">
        <f>#N/A</f>
        <v>#N/A</v>
      </c>
    </row>
    <row r="334" spans="1:6" ht="15.75" customHeight="1">
      <c r="A334" s="177" t="s">
        <v>869</v>
      </c>
      <c r="B334" s="177" t="s">
        <v>877</v>
      </c>
      <c r="C334" s="186">
        <f>+'Distribucion Programas I'!F334</f>
        <v>0</v>
      </c>
      <c r="D334" s="186">
        <f>+'Distribucion Programas II '!Q335</f>
        <v>0</v>
      </c>
      <c r="E334" s="186"/>
      <c r="F334" s="184" t="e">
        <f>#N/A</f>
        <v>#N/A</v>
      </c>
    </row>
    <row r="335" spans="1:6" ht="15.75" customHeight="1">
      <c r="A335" s="177" t="s">
        <v>870</v>
      </c>
      <c r="B335" s="177" t="s">
        <v>881</v>
      </c>
      <c r="C335" s="186">
        <f>+'Distribucion Programas I'!F335</f>
        <v>0</v>
      </c>
      <c r="D335" s="186">
        <f>+'Distribucion Programas II '!Q336</f>
        <v>0</v>
      </c>
      <c r="E335" s="186"/>
      <c r="F335" s="184" t="e">
        <f>#N/A</f>
        <v>#N/A</v>
      </c>
    </row>
    <row r="336" spans="1:6" ht="15.75" customHeight="1">
      <c r="A336" s="177" t="s">
        <v>871</v>
      </c>
      <c r="B336" s="177" t="s">
        <v>878</v>
      </c>
      <c r="C336" s="186">
        <f>+'Distribucion Programas I'!F336</f>
        <v>0</v>
      </c>
      <c r="D336" s="186">
        <f>+'Distribucion Programas II '!Q337</f>
        <v>0</v>
      </c>
      <c r="E336" s="186"/>
      <c r="F336" s="184" t="e">
        <f>#N/A</f>
        <v>#N/A</v>
      </c>
    </row>
    <row r="337" spans="1:6" ht="15.75" customHeight="1">
      <c r="A337" s="177" t="s">
        <v>872</v>
      </c>
      <c r="B337" s="177" t="s">
        <v>879</v>
      </c>
      <c r="C337" s="186">
        <f>+'Distribucion Programas I'!F337</f>
        <v>0</v>
      </c>
      <c r="D337" s="186">
        <f>+'Distribucion Programas II '!Q338</f>
        <v>0</v>
      </c>
      <c r="E337" s="186"/>
      <c r="F337" s="184" t="e">
        <f>#N/A</f>
        <v>#N/A</v>
      </c>
    </row>
    <row r="338" spans="1:6" ht="15.75" customHeight="1">
      <c r="A338" s="177" t="s">
        <v>873</v>
      </c>
      <c r="B338" s="177" t="s">
        <v>880</v>
      </c>
      <c r="C338" s="186">
        <f>+'Distribucion Programas I'!F338</f>
        <v>0</v>
      </c>
      <c r="D338" s="186">
        <f>+'Distribucion Programas II '!Q339</f>
        <v>0</v>
      </c>
      <c r="E338" s="186"/>
      <c r="F338" s="184" t="e">
        <f>#N/A</f>
        <v>#N/A</v>
      </c>
    </row>
    <row r="339" spans="1:6" ht="10.5" customHeight="1">
      <c r="A339" s="289"/>
      <c r="B339" s="287"/>
      <c r="C339" s="186">
        <f>+'Distribucion Programas I'!F339</f>
        <v>0</v>
      </c>
      <c r="D339" s="186">
        <f>+'Distribucion Programas II '!Q340</f>
        <v>0</v>
      </c>
      <c r="E339" s="288"/>
      <c r="F339" s="290"/>
    </row>
    <row r="340" spans="1:6" ht="15.75" customHeight="1">
      <c r="A340" s="182">
        <v>9</v>
      </c>
      <c r="B340" s="182" t="s">
        <v>882</v>
      </c>
      <c r="C340" s="186">
        <f>+'Distribucion Programas I'!F340</f>
        <v>0</v>
      </c>
      <c r="D340" s="186">
        <f>+'Distribucion Programas II '!Q341</f>
        <v>0</v>
      </c>
      <c r="E340" s="197">
        <f>+E341+E345</f>
        <v>0</v>
      </c>
      <c r="F340" s="194" t="e">
        <f>#N/A</f>
        <v>#N/A</v>
      </c>
    </row>
    <row r="341" spans="1:6" ht="15.75" customHeight="1">
      <c r="A341" s="174" t="s">
        <v>281</v>
      </c>
      <c r="B341" s="174" t="s">
        <v>282</v>
      </c>
      <c r="C341" s="186">
        <f>+'Distribucion Programas I'!F341</f>
        <v>0</v>
      </c>
      <c r="D341" s="186">
        <f>+'Distribucion Programas II '!Q342</f>
        <v>0</v>
      </c>
      <c r="E341" s="186"/>
      <c r="F341" s="184" t="e">
        <f>#N/A</f>
        <v>#N/A</v>
      </c>
    </row>
    <row r="342" spans="1:6" ht="15.75" customHeight="1">
      <c r="A342" s="177" t="s">
        <v>883</v>
      </c>
      <c r="B342" s="177" t="s">
        <v>886</v>
      </c>
      <c r="C342" s="186">
        <f>+'Distribucion Programas I'!F342</f>
        <v>0</v>
      </c>
      <c r="D342" s="186">
        <f>+'Distribucion Programas II '!Q343</f>
        <v>0</v>
      </c>
      <c r="E342" s="186"/>
      <c r="F342" s="184" t="e">
        <f>#N/A</f>
        <v>#N/A</v>
      </c>
    </row>
    <row r="343" spans="1:6" ht="15.75" customHeight="1">
      <c r="A343" s="177"/>
      <c r="B343" s="177"/>
      <c r="C343" s="186">
        <f>+'Distribucion Programas I'!F343</f>
        <v>0</v>
      </c>
      <c r="D343" s="186">
        <f>+'Distribucion Programas II '!Q344</f>
        <v>0</v>
      </c>
      <c r="E343" s="186"/>
      <c r="F343" s="184"/>
    </row>
    <row r="344" spans="1:6" ht="10.5" customHeight="1">
      <c r="A344" s="176"/>
      <c r="B344" s="179"/>
      <c r="C344" s="186">
        <f>+'Distribucion Programas I'!F344</f>
        <v>0</v>
      </c>
      <c r="D344" s="186"/>
      <c r="E344" s="186"/>
      <c r="F344" s="184" t="e">
        <f>#N/A</f>
        <v>#N/A</v>
      </c>
    </row>
    <row r="345" spans="1:6" ht="15.75" customHeight="1">
      <c r="A345" s="174" t="s">
        <v>283</v>
      </c>
      <c r="B345" s="174" t="s">
        <v>284</v>
      </c>
      <c r="C345" s="186">
        <f>+'Distribucion Programas I'!F345</f>
        <v>0</v>
      </c>
      <c r="D345" s="186">
        <f>+D346</f>
        <v>0</v>
      </c>
      <c r="E345" s="186">
        <f>+E346+E347</f>
        <v>0</v>
      </c>
      <c r="F345" s="184" t="e">
        <f>#N/A</f>
        <v>#N/A</v>
      </c>
    </row>
    <row r="346" spans="1:6" ht="15.75" customHeight="1">
      <c r="A346" s="177" t="s">
        <v>889</v>
      </c>
      <c r="B346" s="177" t="s">
        <v>887</v>
      </c>
      <c r="C346" s="186">
        <f>+'Distribucion Programas I'!F346</f>
        <v>0</v>
      </c>
      <c r="D346" s="186">
        <f>+'Distribucion Programas II '!Q347</f>
        <v>0</v>
      </c>
      <c r="E346" s="186">
        <v>0</v>
      </c>
      <c r="F346" s="184" t="e">
        <f>#N/A</f>
        <v>#N/A</v>
      </c>
    </row>
    <row r="347" spans="1:6" ht="15.75" customHeight="1">
      <c r="A347" s="177" t="s">
        <v>890</v>
      </c>
      <c r="B347" s="177" t="s">
        <v>888</v>
      </c>
      <c r="C347" s="186">
        <f>+'Distribucion Programas I'!F347</f>
        <v>0</v>
      </c>
      <c r="D347" s="186">
        <f>+'Distribucion Programas II '!Q348</f>
        <v>0</v>
      </c>
      <c r="E347" s="186"/>
      <c r="F347" s="184" t="e">
        <f>#N/A</f>
        <v>#N/A</v>
      </c>
    </row>
    <row r="348" spans="1:6" ht="15.75" customHeight="1">
      <c r="A348" s="171"/>
      <c r="B348" s="8"/>
      <c r="C348" s="185"/>
      <c r="D348" s="185"/>
    </row>
    <row r="349" spans="1:6" ht="15.75" customHeight="1">
      <c r="A349" s="171"/>
      <c r="B349" s="8"/>
      <c r="C349" s="185"/>
      <c r="D349" s="185"/>
    </row>
  </sheetData>
  <mergeCells count="6">
    <mergeCell ref="A5:F5"/>
    <mergeCell ref="C6:E6"/>
    <mergeCell ref="A1:F1"/>
    <mergeCell ref="A2:F2"/>
    <mergeCell ref="A3:F3"/>
    <mergeCell ref="A4:F4"/>
  </mergeCells>
  <phoneticPr fontId="3" type="noConversion"/>
  <hyperlinks>
    <hyperlink ref="A10" location="_0.01_Remuneraciones_básicas" display="_0.01_Remuneraciones_básicas" xr:uid="{00000000-0004-0000-0800-000000000000}"/>
    <hyperlink ref="B10" location="_0.01_Remuneraciones_básicas" display="_0.01_Remuneraciones_básicas" xr:uid="{00000000-0004-0000-0800-000001000000}"/>
    <hyperlink ref="A11" location="_0.01.01_Sueldos_para_cargos fijos" display="_0.01.01_Sueldos_para_cargos fijos" xr:uid="{00000000-0004-0000-0800-000002000000}"/>
    <hyperlink ref="A12" location="_0.01.02_Jornales" display="_0.01.02_Jornales" xr:uid="{00000000-0004-0000-0800-000003000000}"/>
    <hyperlink ref="A13" location="_0.01.03___Servicios especiales" display="_0.01.03___Servicios especiales" xr:uid="{00000000-0004-0000-0800-000004000000}"/>
    <hyperlink ref="A14" location="_0.01.04___  Sueldos a base de comis" display="_0.01.04___  Sueldos a base de comis" xr:uid="{00000000-0004-0000-0800-000005000000}"/>
    <hyperlink ref="A15" location="_0.01.05_Suplencias" display="_0.01.05_Suplencias" xr:uid="{00000000-0004-0000-0800-000006000000}"/>
    <hyperlink ref="A17" location="OLE_LINK3" display="OLE_LINK3" xr:uid="{00000000-0004-0000-0800-000007000000}"/>
    <hyperlink ref="B17" location="OLE_LINK3" display="OLE_LINK3" xr:uid="{00000000-0004-0000-0800-000008000000}"/>
    <hyperlink ref="A18" location="_0.02.01_Tiempo_extraordinario" display="_0.02.01_Tiempo_extraordinario" xr:uid="{00000000-0004-0000-0800-000009000000}"/>
    <hyperlink ref="A19" location="_0.02.02_Recargo_de_funciones" display="_0.02.02_Recargo_de_funciones" xr:uid="{00000000-0004-0000-0800-00000A000000}"/>
    <hyperlink ref="A20" location="_0.02.03___  Disponibilidad laboral" display="_0.02.03___  Disponibilidad laboral" xr:uid="{00000000-0004-0000-0800-00000B000000}"/>
    <hyperlink ref="A21" location="_Hlt506206007" display="_Hlt506206007" xr:uid="{00000000-0004-0000-0800-00000C000000}"/>
    <hyperlink ref="A22" location="_0.01.05__" display="_0.01.05__" xr:uid="{00000000-0004-0000-0800-00000D000000}"/>
    <hyperlink ref="A24" location="OLE_LINK4" display="OLE_LINK4" xr:uid="{00000000-0004-0000-0800-00000E000000}"/>
    <hyperlink ref="B24" location="OLE_LINK4" display="OLE_LINK4" xr:uid="{00000000-0004-0000-0800-00000F000000}"/>
    <hyperlink ref="A25" location="_Hlt506206189" display="_Hlt506206189" xr:uid="{00000000-0004-0000-0800-000010000000}"/>
    <hyperlink ref="A26" location="_0.03.02_Restricción_al_ejercicio  l" display="_0.03.02_Restricción_al_ejercicio  l" xr:uid="{00000000-0004-0000-0800-000011000000}"/>
    <hyperlink ref="A27" location="_0.03.03___ Decimotercer mes" display="_0.03.03___ Decimotercer mes" xr:uid="{00000000-0004-0000-0800-000012000000}"/>
    <hyperlink ref="A28" location="_0.03.04___ Salario escolar" display="_0.03.04___ Salario escolar" xr:uid="{00000000-0004-0000-0800-000013000000}"/>
    <hyperlink ref="A29" location="_0.03.99__" display="_0.03.99__" xr:uid="{00000000-0004-0000-0800-000014000000}"/>
    <hyperlink ref="A32" location="OLE_LINK5" display="OLE_LINK5" xr:uid="{00000000-0004-0000-0800-000015000000}"/>
    <hyperlink ref="A33" location="_Contribución_Patronal_al" display="_Contribución_Patronal_al" xr:uid="{00000000-0004-0000-0800-000016000000}"/>
    <hyperlink ref="A34" location="_0.04.02__" display="_0.04.02__" xr:uid="{00000000-0004-0000-0800-000017000000}"/>
    <hyperlink ref="A35" location="_0.04.03___     Contribución Patrona" display="_0.04.03___     Contribución Patrona" xr:uid="{00000000-0004-0000-0800-000018000000}"/>
    <hyperlink ref="A37" location="_0.04.05___ Contribución Patronal al" display="_0.04.05___ Contribución Patronal al" xr:uid="{00000000-0004-0000-0800-000019000000}"/>
    <hyperlink ref="A39" location="_0.04.05___ Contribución Patronal al" display="_0.04.05___ Contribución Patronal al" xr:uid="{00000000-0004-0000-0800-00001A000000}"/>
    <hyperlink ref="A41" location="_0.05.01___Contribución Patronal al " display="_0.05.01___Contribución Patronal al " xr:uid="{00000000-0004-0000-0800-00001B000000}"/>
    <hyperlink ref="A42" location="_0.05.02__" display="_0.05.02__" xr:uid="{00000000-0004-0000-0800-00001C000000}"/>
    <hyperlink ref="A43" location="_0.05.03___ Aporte Patronal al Fondo" display="_0.05.03___ Aporte Patronal al Fondo" xr:uid="{00000000-0004-0000-0800-00001D000000}"/>
    <hyperlink ref="A45" location="_0.05.05___Contribución  patronal a " display="_0.05.05___Contribución  patronal a " xr:uid="{00000000-0004-0000-0800-00001E000000}"/>
    <hyperlink ref="A47" location="OLE_LINK8" display="OLE_LINK8" xr:uid="{00000000-0004-0000-0800-00001F000000}"/>
    <hyperlink ref="A48" location="_0.99.01___Gastos de representación " display="_0.99.01___Gastos de representación " xr:uid="{00000000-0004-0000-0800-000020000000}"/>
    <hyperlink ref="A51" location="_1___4" display="_1___4" xr:uid="{00000000-0004-0000-0800-000021000000}"/>
    <hyperlink ref="A52" location="_1.01__" display="_1.01__" xr:uid="{00000000-0004-0000-0800-000022000000}"/>
    <hyperlink ref="B52" location="_1.01__" display="_1.01__" xr:uid="{00000000-0004-0000-0800-000023000000}"/>
    <hyperlink ref="A53" location="_1.01.01___Alquiler de edificios, lo" display="_1.01.01___Alquiler de edificios, lo" xr:uid="{00000000-0004-0000-0800-000024000000}"/>
    <hyperlink ref="A54" location="_Hlt506254949" display="_Hlt506254949" xr:uid="{00000000-0004-0000-0800-000025000000}"/>
    <hyperlink ref="A55" location="_1.01.03___ Alquiler de equipo de có" display="_1.01.03___ Alquiler de equipo de có" xr:uid="{00000000-0004-0000-0800-000026000000}"/>
    <hyperlink ref="A56" location="_1.01.04___Alquiler y derechos para " display="_1.01.04___Alquiler y derechos para " xr:uid="{00000000-0004-0000-0800-000027000000}"/>
    <hyperlink ref="A57" location="_1.01.99___Otros alquileres" display="_1.01.99___Otros alquileres" xr:uid="{00000000-0004-0000-0800-000028000000}"/>
    <hyperlink ref="A59" location="_1.02__" display="_1.02__" xr:uid="{00000000-0004-0000-0800-000029000000}"/>
    <hyperlink ref="B59" location="_1.02__" display="_1.02__" xr:uid="{00000000-0004-0000-0800-00002A000000}"/>
    <hyperlink ref="A60" location="_1.02.01___Servicio de agua y alcant" display="_1.02.01___Servicio de agua y alcant" xr:uid="{00000000-0004-0000-0800-00002B000000}"/>
    <hyperlink ref="A61" location="_1.02.02__" display="_1.02.02__" xr:uid="{00000000-0004-0000-0800-00002C000000}"/>
    <hyperlink ref="A62" location="_1.02.03___ Servicio de correo" display="_1.02.03___ Servicio de correo" xr:uid="{00000000-0004-0000-0800-00002D000000}"/>
    <hyperlink ref="A63" location="_1.02.04___ Servicio de telecomunica" display="_1.02.04___ Servicio de telecomunica" xr:uid="{00000000-0004-0000-0800-00002E000000}"/>
    <hyperlink ref="A64" location="_1.02.99___Otros servicios básicos" display="_1.02.99___Otros servicios básicos" xr:uid="{00000000-0004-0000-0800-00002F000000}"/>
    <hyperlink ref="A66" location="_1.03__" display="_1.03__" xr:uid="{00000000-0004-0000-0800-000030000000}"/>
    <hyperlink ref="B66" location="_1.03__" display="_1.03__" xr:uid="{00000000-0004-0000-0800-000031000000}"/>
    <hyperlink ref="A67" location="_Hlt506255274" display="_Hlt506255274" xr:uid="{00000000-0004-0000-0800-000032000000}"/>
    <hyperlink ref="A68" location="_1.03.02__" display="_1.03.02__" xr:uid="{00000000-0004-0000-0800-000033000000}"/>
    <hyperlink ref="A69" location="_1.03.03___Impresión, encuadernación" display="_1.03.03___Impresión, encuadernación" xr:uid="{00000000-0004-0000-0800-000034000000}"/>
    <hyperlink ref="A70" location="_1.03.04___   Transporte de bienes" display="_1.03.04___   Transporte de bienes" xr:uid="{00000000-0004-0000-0800-000035000000}"/>
    <hyperlink ref="A71" location="_1.03.05__" display="_1.03.05__" xr:uid="{00000000-0004-0000-0800-000036000000}"/>
    <hyperlink ref="A72" location="_1.03.06___Comisiones y gastos por s" display="_1.03.06___Comisiones y gastos por s" xr:uid="{00000000-0004-0000-0800-000037000000}"/>
    <hyperlink ref="A73" location="_1.03.07___Servicios de transferenci" display="_1.03.07___Servicios de transferenci" xr:uid="{00000000-0004-0000-0800-000038000000}"/>
    <hyperlink ref="A75" location="_1.04__" display="_1.04__" xr:uid="{00000000-0004-0000-0800-000039000000}"/>
    <hyperlink ref="B75" location="_1.04__" display="_1.04__" xr:uid="{00000000-0004-0000-0800-00003A000000}"/>
    <hyperlink ref="A76" location="_1.04.01___Servicios médicos y de la" display="_1.04.01___Servicios médicos y de la" xr:uid="{00000000-0004-0000-0800-00003B000000}"/>
    <hyperlink ref="A77" location="_1.04.02___Servicios jurídicos" display="_1.04.02___Servicios jurídicos" xr:uid="{00000000-0004-0000-0800-00003C000000}"/>
    <hyperlink ref="A78" location="_1.04.03___Servicios de ingeniería" display="_1.04.03___Servicios de ingeniería" xr:uid="{00000000-0004-0000-0800-00003D000000}"/>
    <hyperlink ref="A79" location="_1.04.04___Servicios en ciencias eco" display="_1.04.04___Servicios en ciencias eco" xr:uid="{00000000-0004-0000-0800-00003E000000}"/>
    <hyperlink ref="A80" location="_1.04.05___Servicios de desarrollo d" display="_1.04.05___Servicios de desarrollo d" xr:uid="{00000000-0004-0000-0800-00003F000000}"/>
    <hyperlink ref="A81" location="_1.04.06___Servicios generales" display="_1.04.06___Servicios generales" xr:uid="{00000000-0004-0000-0800-000040000000}"/>
    <hyperlink ref="A82" location="_1.04.99___Otros servicios de gestió" display="_1.04.99___Otros servicios de gestió" xr:uid="{00000000-0004-0000-0800-000041000000}"/>
    <hyperlink ref="A84" location="_1.05__" display="_1.05__" xr:uid="{00000000-0004-0000-0800-000042000000}"/>
    <hyperlink ref="B84" location="_1.05__" display="_1.05__" xr:uid="{00000000-0004-0000-0800-000043000000}"/>
    <hyperlink ref="A85" location="_1.05.01___Transporte dentro del paí" display="_1.05.01___Transporte dentro del paí" xr:uid="{00000000-0004-0000-0800-000044000000}"/>
    <hyperlink ref="A86" location="_1.05.02___  Viáticos dentro del paí" display="_1.05.02___  Viáticos dentro del paí" xr:uid="{00000000-0004-0000-0800-000045000000}"/>
    <hyperlink ref="A87" location="_1.05.03__" display="_1.05.03__" xr:uid="{00000000-0004-0000-0800-000046000000}"/>
    <hyperlink ref="A88" location="_1.05.04___Viáticos en el exterior" display="_1.05.04___Viáticos en el exterior" xr:uid="{00000000-0004-0000-0800-000047000000}"/>
    <hyperlink ref="A90" location="_1.06__" display="_1.06__" xr:uid="{00000000-0004-0000-0800-000048000000}"/>
    <hyperlink ref="B90" location="_1.06__" display="_1.06__" xr:uid="{00000000-0004-0000-0800-000049000000}"/>
    <hyperlink ref="A91" location="_1.06.01__Seguros" display="_1.06.01__Seguros" xr:uid="{00000000-0004-0000-0800-00004A000000}"/>
    <hyperlink ref="A92" location="_1.06.02___Reaseguros" display="_1.06.02___Reaseguros" xr:uid="{00000000-0004-0000-0800-00004B000000}"/>
    <hyperlink ref="A93" location="_1.06.03___Obligaciones por contrato" display="_1.06.03___Obligaciones por contrato" xr:uid="{00000000-0004-0000-0800-00004C000000}"/>
    <hyperlink ref="A95" location="_1.07__" display="_1.07__" xr:uid="{00000000-0004-0000-0800-00004D000000}"/>
    <hyperlink ref="B95" location="_1.07__" display="_1.07__" xr:uid="{00000000-0004-0000-0800-00004E000000}"/>
    <hyperlink ref="A96" location="_Hlt506361970" display="_Hlt506361970" xr:uid="{00000000-0004-0000-0800-00004F000000}"/>
    <hyperlink ref="A97" location="_1.07.02___Actividades protocolarias" display="_1.07.02___Actividades protocolarias" xr:uid="{00000000-0004-0000-0800-000050000000}"/>
    <hyperlink ref="A98" location="_1.07.03___Gastos de representación " display="_1.07.03___Gastos de representación " xr:uid="{00000000-0004-0000-0800-000051000000}"/>
    <hyperlink ref="A100" location="_1.08__" display="_1.08__" xr:uid="{00000000-0004-0000-0800-000052000000}"/>
    <hyperlink ref="B100" location="_1.08__" display="_1.08__" xr:uid="{00000000-0004-0000-0800-000053000000}"/>
    <hyperlink ref="A101" location="_1.08.01___Mantenimiento de edificio" display="_1.08.01___Mantenimiento de edificio" xr:uid="{00000000-0004-0000-0800-000054000000}"/>
    <hyperlink ref="A102" location="_1.08.02___Mantenimiento de vías de " display="_1.08.02___Mantenimiento de vías de " xr:uid="{00000000-0004-0000-0800-000055000000}"/>
    <hyperlink ref="A103" location="_1.08.03___Mantenimiento de instalac" display="_1.08.03___Mantenimiento de instalac" xr:uid="{00000000-0004-0000-0800-000056000000}"/>
    <hyperlink ref="A104" location="_1.08.04___Mantenimiento y reparació" display="_1.08.04___Mantenimiento y reparació" xr:uid="{00000000-0004-0000-0800-000057000000}"/>
    <hyperlink ref="A105" location="_1.08.05___Mantenimiento y reparació" display="_1.08.05___Mantenimiento y reparació" xr:uid="{00000000-0004-0000-0800-000058000000}"/>
    <hyperlink ref="A106" location="_1.08.06___  Mantenimiento y reparac" display="_1.08.06___  Mantenimiento y reparac" xr:uid="{00000000-0004-0000-0800-000059000000}"/>
    <hyperlink ref="A107" location="_1.08.07___Mantenimiento y reparació" display="_1.08.07___Mantenimiento y reparació" xr:uid="{00000000-0004-0000-0800-00005A000000}"/>
    <hyperlink ref="A108" location="_1.08.08___Mantenimiento y reparació" display="_1.08.08___Mantenimiento y reparació" xr:uid="{00000000-0004-0000-0800-00005B000000}"/>
    <hyperlink ref="A109" location="_1.08.99___Mantenimiento y reparació" display="_1.08.99___Mantenimiento y reparació" xr:uid="{00000000-0004-0000-0800-00005C000000}"/>
    <hyperlink ref="A111" location="_1.09___Impuestos" display="_1.09___Impuestos" xr:uid="{00000000-0004-0000-0800-00005D000000}"/>
    <hyperlink ref="B111" location="_1.09___Impuestos" display="_1.09___Impuestos" xr:uid="{00000000-0004-0000-0800-00005E000000}"/>
    <hyperlink ref="A112" location="_1.09.01___Impuestos sobre ingresos " display="_1.09.01___Impuestos sobre ingresos " xr:uid="{00000000-0004-0000-0800-00005F000000}"/>
    <hyperlink ref="A113" location="_1.09.02___Impuestos sobre bienes in_1" display="_1.09.02___Impuestos sobre bienes in_1" xr:uid="{00000000-0004-0000-0800-000060000000}"/>
    <hyperlink ref="A114" location="_1.09.03___Impuestos de patentes" display="_1.09.03___Impuestos de patentes" xr:uid="{00000000-0004-0000-0800-000061000000}"/>
    <hyperlink ref="A115" location="_1.09.99__" display="_1.09.99__" xr:uid="{00000000-0004-0000-0800-000062000000}"/>
    <hyperlink ref="A117" location="_1.99__" display="_1.99__" xr:uid="{00000000-0004-0000-0800-000063000000}"/>
    <hyperlink ref="B117" location="_1.99__" display="_1.99__" xr:uid="{00000000-0004-0000-0800-000064000000}"/>
    <hyperlink ref="A118" location="_1.99.01___  Servicios de regulación" display="_1.99.01___  Servicios de regulación" xr:uid="{00000000-0004-0000-0800-000065000000}"/>
    <hyperlink ref="A119" location="_1.99.02___  Intereses moratorios y " display="_1.99.02___  Intereses moratorios y " xr:uid="{00000000-0004-0000-0800-000066000000}"/>
    <hyperlink ref="A120" location="_1.99.03___  Gastos de oficinas en e" display="_1.99.03___  Gastos de oficinas en e" xr:uid="{00000000-0004-0000-0800-000067000000}"/>
    <hyperlink ref="A121" location="_1.99.04__" display="_1.99.04__" xr:uid="{00000000-0004-0000-0800-000068000000}"/>
    <hyperlink ref="A122" location="_1.99.05___  Deducibles" display="_1.99.05___  Deducibles" xr:uid="{00000000-0004-0000-0800-000069000000}"/>
    <hyperlink ref="A123" location="_Hlt506356377" display="_Hlt506356377" xr:uid="{00000000-0004-0000-0800-00006A000000}"/>
    <hyperlink ref="A125" location="_2___4" display="_2___4" xr:uid="{00000000-0004-0000-0800-00006B000000}"/>
    <hyperlink ref="A126" location="_2.01_Productos_químicos" display="_2.01_Productos_químicos" xr:uid="{00000000-0004-0000-0800-00006C000000}"/>
    <hyperlink ref="B126" location="_2.01_Productos_químicos" display="_2.01_Productos_químicos" xr:uid="{00000000-0004-0000-0800-00006D000000}"/>
    <hyperlink ref="A127" location="_2.01.01___   Combustibles y lubrica_1" display="_2.01.01___   Combustibles y lubrica_1" xr:uid="{00000000-0004-0000-0800-00006E000000}"/>
    <hyperlink ref="A128" location="_2.01.02___  Productos farmacéuticos" display="_2.01.02___  Productos farmacéuticos" xr:uid="{00000000-0004-0000-0800-00006F000000}"/>
    <hyperlink ref="A129" location="_2.01.03___  Productos veterinarios" display="_2.01.03___  Productos veterinarios" xr:uid="{00000000-0004-0000-0800-000070000000}"/>
    <hyperlink ref="A130" location="_2.01.04___ Tintas, pinturas y diluy" display="_2.01.04___ Tintas, pinturas y diluy" xr:uid="{00000000-0004-0000-0800-000071000000}"/>
    <hyperlink ref="A131" location="_2.01.99___  Otros productos químico" display="_2.01.99___  Otros productos químico" xr:uid="{00000000-0004-0000-0800-000072000000}"/>
    <hyperlink ref="A133" location="_2.02___1" display="_2.02___1" xr:uid="{00000000-0004-0000-0800-000073000000}"/>
    <hyperlink ref="B133" location="_2.02___1" display="_2.02___1" xr:uid="{00000000-0004-0000-0800-000074000000}"/>
    <hyperlink ref="A134" location="_2.02.01__" display="_2.02.01__" xr:uid="{00000000-0004-0000-0800-000075000000}"/>
    <hyperlink ref="A135" location="_2.02.02___Productos agroforestales" display="_2.02.02___Productos agroforestales" xr:uid="{00000000-0004-0000-0800-000076000000}"/>
    <hyperlink ref="A136" location="_2.02.03___Alimentos y bebidas" display="_2.02.03___Alimentos y bebidas" xr:uid="{00000000-0004-0000-0800-000077000000}"/>
    <hyperlink ref="A137" location="_2.02.04___1" display="_2.02.04___1" xr:uid="{00000000-0004-0000-0800-000078000000}"/>
    <hyperlink ref="A140" location="_2.03__" display="_2.03__" xr:uid="{00000000-0004-0000-0800-000079000000}"/>
    <hyperlink ref="A141" location="_2.03.01___   Materiales y productos_1" display="_2.03.01___   Materiales y productos_1" xr:uid="{00000000-0004-0000-0800-00007A000000}"/>
    <hyperlink ref="A142" location="_2.03.02___   Materiales y productos_1" display="_2.03.02___   Materiales y productos_1" xr:uid="{00000000-0004-0000-0800-00007B000000}"/>
    <hyperlink ref="A143" location="_2.03.03___    Madera y sus derivado_1" display="_2.03.03___    Madera y sus derivado_1" xr:uid="{00000000-0004-0000-0800-00007C000000}"/>
    <hyperlink ref="A144" location="_2.03.04___  Materiales y productos _1" display="_2.03.04___  Materiales y productos _1" xr:uid="{00000000-0004-0000-0800-00007D000000}"/>
    <hyperlink ref="A145" location="_2.03.05___    Materiales y producto_1" display="_2.03.05___    Materiales y producto_1" xr:uid="{00000000-0004-0000-0800-00007E000000}"/>
    <hyperlink ref="A146" location="_Hlt506356393" display="_Hlt506356393" xr:uid="{00000000-0004-0000-0800-00007F000000}"/>
    <hyperlink ref="A147" location="_2.03.99___   Otros materiales y pro_1" display="_2.03.99___   Otros materiales y pro_1" xr:uid="{00000000-0004-0000-0800-000080000000}"/>
    <hyperlink ref="A149" location="_2.04__Herramientas," display="_2.04__Herramientas," xr:uid="{00000000-0004-0000-0800-000081000000}"/>
    <hyperlink ref="B149" location="_2.04__Herramientas," display="_2.04__Herramientas," xr:uid="{00000000-0004-0000-0800-000082000000}"/>
    <hyperlink ref="A150" location="_2.04.01___   Herramientas e instrum_1" display="_2.04.01___   Herramientas e instrum_1" xr:uid="{00000000-0004-0000-0800-000083000000}"/>
    <hyperlink ref="A151" location="_2.04.02__" display="_2.04.02__" xr:uid="{00000000-0004-0000-0800-000084000000}"/>
    <hyperlink ref="A153" location="_2.05__" display="_2.05__" xr:uid="{00000000-0004-0000-0800-000085000000}"/>
    <hyperlink ref="A154" location="_2.05.01___Materia prima_1" display="_2.05.01___Materia prima_1" xr:uid="{00000000-0004-0000-0800-000086000000}"/>
    <hyperlink ref="A155" location="_2.05.02___Productos terminados_1" display="_2.05.02___Productos terminados_1" xr:uid="{00000000-0004-0000-0800-000087000000}"/>
    <hyperlink ref="A156" location="_2.05.03___Energía eléctrica_1" display="_2.05.03___Energía eléctrica_1" xr:uid="{00000000-0004-0000-0800-000088000000}"/>
    <hyperlink ref="A157" location="_Hlt506373174" display="_Hlt506373174" xr:uid="{00000000-0004-0000-0800-000089000000}"/>
    <hyperlink ref="A159" location="_2.99___1" display="_2.99___1" xr:uid="{00000000-0004-0000-0800-00008A000000}"/>
    <hyperlink ref="B159" location="_2.99___1" display="_2.99___1" xr:uid="{00000000-0004-0000-0800-00008B000000}"/>
    <hyperlink ref="A160" location="_2.99.01__" display="_2.99.01__" xr:uid="{00000000-0004-0000-0800-00008C000000}"/>
    <hyperlink ref="A161" location="_2.99.02___ Útiles y materiales médi" display="_2.99.02___ Útiles y materiales médi" xr:uid="{00000000-0004-0000-0800-00008D000000}"/>
    <hyperlink ref="A162" location="_2.99.03__" display="_2.99.03__" xr:uid="{00000000-0004-0000-0800-00008E000000}"/>
    <hyperlink ref="A163" location="_2.99.04__" display="_2.99.04__" xr:uid="{00000000-0004-0000-0800-00008F000000}"/>
    <hyperlink ref="A164" location="_2.99.05___ Útiles y materiales de l" display="_2.99.05___ Útiles y materiales de l" xr:uid="{00000000-0004-0000-0800-000090000000}"/>
    <hyperlink ref="A165" location="_2.99.06__" display="_2.99.06__" xr:uid="{00000000-0004-0000-0800-000091000000}"/>
    <hyperlink ref="A166" location="_2.99.07__" display="_2.99.07__" xr:uid="{00000000-0004-0000-0800-000092000000}"/>
    <hyperlink ref="A167" location="_2.99.99__" display="_2.99.99__" xr:uid="{00000000-0004-0000-0800-000093000000}"/>
    <hyperlink ref="A169" location="_3___1" display="_3___1" xr:uid="{00000000-0004-0000-0800-000094000000}"/>
    <hyperlink ref="A170" location="_3.01_Intereses_sobre" display="_3.01_Intereses_sobre" xr:uid="{00000000-0004-0000-0800-000095000000}"/>
    <hyperlink ref="B170" location="_3.01_Intereses_sobre" display="_3.01_Intereses_sobre" xr:uid="{00000000-0004-0000-0800-000096000000}"/>
    <hyperlink ref="A171" location="_3.01.01__" display="_3.01.01__" xr:uid="{00000000-0004-0000-0800-000097000000}"/>
    <hyperlink ref="A172" location="_3.01.02___1" display="_3.01.02___1" xr:uid="{00000000-0004-0000-0800-000098000000}"/>
    <hyperlink ref="A173" location="_3.01.03__Intereses" display="_3.01.03__Intereses" xr:uid="{00000000-0004-0000-0800-000099000000}"/>
    <hyperlink ref="A174" location="_3.01.04__Intereses" display="_3.01.04__Intereses" xr:uid="{00000000-0004-0000-0800-00009A000000}"/>
    <hyperlink ref="A176" location="_3.02_Intereses_sobre" display="_3.02_Intereses_sobre" xr:uid="{00000000-0004-0000-0800-00009B000000}"/>
    <hyperlink ref="B176" location="_3.02_Intereses_sobre" display="_3.02_Intereses_sobre" xr:uid="{00000000-0004-0000-0800-00009C000000}"/>
    <hyperlink ref="A177" location="_3.02.01__" display="_3.02.01__" xr:uid="{00000000-0004-0000-0800-00009D000000}"/>
    <hyperlink ref="A178" location="_3.02.02__" display="_3.02.02__" xr:uid="{00000000-0004-0000-0800-00009E000000}"/>
    <hyperlink ref="A179" location="_3.02.03___1" display="_3.02.03___1" xr:uid="{00000000-0004-0000-0800-00009F000000}"/>
    <hyperlink ref="A180" location="_3.02.04___Intereses sobre préstamos" display="_3.02.04___Intereses sobre préstamos" xr:uid="{00000000-0004-0000-0800-0000A0000000}"/>
    <hyperlink ref="A181" location="_3.02.05__" display="_3.02.05__" xr:uid="{00000000-0004-0000-0800-0000A1000000}"/>
    <hyperlink ref="A182" location="_3.02.06__" display="_3.02.06__" xr:uid="{00000000-0004-0000-0800-0000A2000000}"/>
    <hyperlink ref="A183" location="_3.02.07__" display="_3.02.07__" xr:uid="{00000000-0004-0000-0800-0000A3000000}"/>
    <hyperlink ref="A184" location="_3.02.08__" display="_3.02.08__" xr:uid="{00000000-0004-0000-0800-0000A4000000}"/>
    <hyperlink ref="A185" location="_3.02.08__" display="_3.02.08__" xr:uid="{00000000-0004-0000-0800-0000A5000000}"/>
    <hyperlink ref="B186" location="_3.03__" display="_3.03__" xr:uid="{00000000-0004-0000-0800-0000A6000000}"/>
    <hyperlink ref="A187" location="_3.03.01__" display="_3.03.01__" xr:uid="{00000000-0004-0000-0800-0000A7000000}"/>
    <hyperlink ref="A188" location="_3.03.99___Intereses sobre otras obl" display="_3.03.99___Intereses sobre otras obl" xr:uid="{00000000-0004-0000-0800-0000A8000000}"/>
    <hyperlink ref="A190" location="_3.04_Comisiones_y" display="_3.04_Comisiones_y" xr:uid="{00000000-0004-0000-0800-0000A9000000}"/>
    <hyperlink ref="B190" location="_3.04_Comisiones_y" display="_3.04_Comisiones_y" xr:uid="{00000000-0004-0000-0800-0000AA000000}"/>
    <hyperlink ref="A191" location="_3.99.01__Comisiones" display="_3.99.01__Comisiones" xr:uid="{00000000-0004-0000-0800-0000AB000000}"/>
    <hyperlink ref="A192" location="_3.99.02__Comisiones" display="_3.99.02__Comisiones" xr:uid="{00000000-0004-0000-0800-0000AC000000}"/>
    <hyperlink ref="A193" location="_3.99.03__" display="_3.99.03__" xr:uid="{00000000-0004-0000-0800-0000AD000000}"/>
    <hyperlink ref="A194" location="_3.99.04__" display="_3.99.04__" xr:uid="{00000000-0004-0000-0800-0000AE000000}"/>
    <hyperlink ref="A195" location="_3.99.05__" display="_3.99.05__" xr:uid="{00000000-0004-0000-0800-0000AF000000}"/>
    <hyperlink ref="A197" location="_4__" display="_4__" xr:uid="{00000000-0004-0000-0800-0000B0000000}"/>
    <hyperlink ref="A198" location="_4.01_Préstamos_1" display="_4.01_Préstamos_1" xr:uid="{00000000-0004-0000-0800-0000B1000000}"/>
    <hyperlink ref="B198" location="_4.01_Préstamos_1" display="_4.01_Préstamos_1" xr:uid="{00000000-0004-0000-0800-0000B2000000}"/>
    <hyperlink ref="A199" location="_4.01.01__" display="_4.01.01__" xr:uid="{00000000-0004-0000-0800-0000B3000000}"/>
    <hyperlink ref="A200" location="_4.01.02__" display="_4.01.02__" xr:uid="{00000000-0004-0000-0800-0000B4000000}"/>
    <hyperlink ref="A201" location="_4.01.03__" display="_4.01.03__" xr:uid="{00000000-0004-0000-0800-0000B5000000}"/>
    <hyperlink ref="A202" location="_4.01.04__" display="_4.01.04__" xr:uid="{00000000-0004-0000-0800-0000B6000000}"/>
    <hyperlink ref="A203" location="_4.01.05__" display="_4.01.05__" xr:uid="{00000000-0004-0000-0800-0000B7000000}"/>
    <hyperlink ref="A204" location="_4.01.06__" display="_4.01.06__" xr:uid="{00000000-0004-0000-0800-0000B8000000}"/>
    <hyperlink ref="A205" location="_4.01.07__" display="_4.01.07__" xr:uid="{00000000-0004-0000-0800-0000B9000000}"/>
    <hyperlink ref="A206" location="_4.01.08__" display="_4.01.08__" xr:uid="{00000000-0004-0000-0800-0000BA000000}"/>
    <hyperlink ref="A208" location="_4.02_Adquisición_" display="_4.02_Adquisición_" xr:uid="{00000000-0004-0000-0800-0000BB000000}"/>
    <hyperlink ref="B208" location="_4.02_Adquisición_" display="_4.02_Adquisición_" xr:uid="{00000000-0004-0000-0800-0000BC000000}"/>
    <hyperlink ref="A209" location="_4.02.01__" display="_4.02.01__" xr:uid="{00000000-0004-0000-0800-0000BD000000}"/>
    <hyperlink ref="A210" location="_4.02.02__" display="_4.02.02__" xr:uid="{00000000-0004-0000-0800-0000BE000000}"/>
    <hyperlink ref="A211" location="_4.02.03__" display="_4.02.03__" xr:uid="{00000000-0004-0000-0800-0000BF000000}"/>
    <hyperlink ref="A212" location="_4.02.04__" display="_4.02.04__" xr:uid="{00000000-0004-0000-0800-0000C0000000}"/>
    <hyperlink ref="A213" location="_4.02.05___1" display="_4.02.05___1" xr:uid="{00000000-0004-0000-0800-0000C1000000}"/>
    <hyperlink ref="A214" location="_4.02.06__" display="_4.02.06__" xr:uid="{00000000-0004-0000-0800-0000C2000000}"/>
    <hyperlink ref="A215" location="_4.02.07__" display="_4.02.07__" xr:uid="{00000000-0004-0000-0800-0000C3000000}"/>
    <hyperlink ref="A216" location="_4.02.08__" display="_4.02.08__" xr:uid="{00000000-0004-0000-0800-0000C4000000}"/>
    <hyperlink ref="A218" location="_4.99.99__" display="_4.99.99__" xr:uid="{00000000-0004-0000-0800-0000C5000000}"/>
    <hyperlink ref="B218" location="_4.99.99__" display="_4.99.99__" xr:uid="{00000000-0004-0000-0800-0000C6000000}"/>
    <hyperlink ref="A219" location="_4.99.01__" display="_4.99.01__" xr:uid="{00000000-0004-0000-0800-0000C7000000}"/>
    <hyperlink ref="A220" location="_4.99.99__" display="_4.99.99__" xr:uid="{00000000-0004-0000-0800-0000C8000000}"/>
    <hyperlink ref="A222" location="_5___1" display="_5___1" xr:uid="{00000000-0004-0000-0800-0000C9000000}"/>
    <hyperlink ref="A223" location="_5.01___1" display="_5.01___1" xr:uid="{00000000-0004-0000-0800-0000CA000000}"/>
    <hyperlink ref="B223" location="_5.01___1" display="_5.01___1" xr:uid="{00000000-0004-0000-0800-0000CB000000}"/>
    <hyperlink ref="A224" location="_5.01.01__" display="_5.01.01__" xr:uid="{00000000-0004-0000-0800-0000CC000000}"/>
    <hyperlink ref="A225" location="_5.01.02___Equipo de transporte" display="_5.01.02___Equipo de transporte" xr:uid="{00000000-0004-0000-0800-0000CD000000}"/>
    <hyperlink ref="A226" location="_5.01.03__" display="_5.01.03__" xr:uid="{00000000-0004-0000-0800-0000CE000000}"/>
    <hyperlink ref="A227" location="_5.01.04___1" display="_5.01.04___1" xr:uid="{00000000-0004-0000-0800-0000CF000000}"/>
    <hyperlink ref="A228" location="_5.01.05__" display="_5.01.05__" xr:uid="{00000000-0004-0000-0800-0000D0000000}"/>
    <hyperlink ref="A229" location="_5.01.06__" display="_5.01.06__" xr:uid="{00000000-0004-0000-0800-0000D1000000}"/>
    <hyperlink ref="A230" location="_5.01.07___1" display="_5.01.07___1" xr:uid="{00000000-0004-0000-0800-0000D2000000}"/>
    <hyperlink ref="A231" location="_5.01.99__" display="_5.01.99__" xr:uid="{00000000-0004-0000-0800-0000D3000000}"/>
    <hyperlink ref="A233" location="_5.02_Construcciones,_adiciones" display="_5.02_Construcciones,_adiciones" xr:uid="{00000000-0004-0000-0800-0000D4000000}"/>
    <hyperlink ref="B233" location="_5.02_Construcciones,_adiciones" display="_5.02_Construcciones,_adiciones" xr:uid="{00000000-0004-0000-0800-0000D5000000}"/>
    <hyperlink ref="A234" location="_5.02.01___Edificios" display="_5.02.01___Edificios" xr:uid="{00000000-0004-0000-0800-0000D6000000}"/>
    <hyperlink ref="A235" location="_5.02.02__" display="_5.02.02__" xr:uid="{00000000-0004-0000-0800-0000D7000000}"/>
    <hyperlink ref="A236" location="_5.02.03___Vías férreas" display="_5.02.03___Vías férreas" xr:uid="{00000000-0004-0000-0800-0000D8000000}"/>
    <hyperlink ref="A237" location="_5.02.04___Obras marítimas y fluvial" display="_5.02.04___Obras marítimas y fluvial" xr:uid="{00000000-0004-0000-0800-0000D9000000}"/>
    <hyperlink ref="A238" location="_5.02.05__" display="_5.02.05__" xr:uid="{00000000-0004-0000-0800-0000DA000000}"/>
    <hyperlink ref="A239" location="_5.02.06__" display="_5.02.06__" xr:uid="{00000000-0004-0000-0800-0000DB000000}"/>
    <hyperlink ref="A240" location="_5.02.07__" display="_5.02.07__" xr:uid="{00000000-0004-0000-0800-0000DC000000}"/>
    <hyperlink ref="A241" location="_5.02.99__" display="_5.02.99__" xr:uid="{00000000-0004-0000-0800-0000DD000000}"/>
    <hyperlink ref="A243" location="_5.03__" display="_5.03__" xr:uid="{00000000-0004-0000-0800-0000DE000000}"/>
    <hyperlink ref="B243" location="_5.03__" display="_5.03__" xr:uid="{00000000-0004-0000-0800-0000DF000000}"/>
    <hyperlink ref="A244" location="_5.03.01__" display="_5.03.01__" xr:uid="{00000000-0004-0000-0800-0000E0000000}"/>
    <hyperlink ref="A245" location="_5.03.02__" display="_5.03.02__" xr:uid="{00000000-0004-0000-0800-0000E1000000}"/>
    <hyperlink ref="A246" location="_5.03.99__" display="_5.03.99__" xr:uid="{00000000-0004-0000-0800-0000E2000000}"/>
    <hyperlink ref="A248" location="_5.99__" display="_5.99__" xr:uid="{00000000-0004-0000-0800-0000E3000000}"/>
    <hyperlink ref="B248" location="_5.99__" display="_5.99__" xr:uid="{00000000-0004-0000-0800-0000E4000000}"/>
    <hyperlink ref="A249" location="_5.99.01___1" display="_5.99.01___1" xr:uid="{00000000-0004-0000-0800-0000E5000000}"/>
    <hyperlink ref="A250" location="_5.99.02__" display="_5.99.02__" xr:uid="{00000000-0004-0000-0800-0000E6000000}"/>
    <hyperlink ref="A251" location="_5.99.03__" display="_5.99.03__" xr:uid="{00000000-0004-0000-0800-0000E7000000}"/>
    <hyperlink ref="A252" location="_5.99.99__" display="_5.99.99__" xr:uid="{00000000-0004-0000-0800-0000E8000000}"/>
    <hyperlink ref="A254" location="_6_TRANSFERENCIAS_CORRIENTES_4" display="_6_TRANSFERENCIAS_CORRIENTES_4" xr:uid="{00000000-0004-0000-0800-0000E9000000}"/>
    <hyperlink ref="A255" location="_6.01__" display="_6.01__" xr:uid="{00000000-0004-0000-0800-0000EA000000}"/>
    <hyperlink ref="B255" location="_6.01__" display="_6.01__" xr:uid="{00000000-0004-0000-0800-0000EB000000}"/>
    <hyperlink ref="A256" location="_6.01.01__" display="_6.01.01__" xr:uid="{00000000-0004-0000-0800-0000EC000000}"/>
    <hyperlink ref="A257" location="_6.01.02__" display="_6.01.02__" xr:uid="{00000000-0004-0000-0800-0000ED000000}"/>
    <hyperlink ref="A258" location="_6.01.03__" display="_6.01.03__" xr:uid="{00000000-0004-0000-0800-0000EE000000}"/>
    <hyperlink ref="A259" location="_6.01.04__" display="_6.01.04__" xr:uid="{00000000-0004-0000-0800-0000EF000000}"/>
    <hyperlink ref="A260" location="_6.01.05__" display="_6.01.05__" xr:uid="{00000000-0004-0000-0800-0000F0000000}"/>
    <hyperlink ref="A261" location="_6.01.06__" display="_6.01.06__" xr:uid="{00000000-0004-0000-0800-0000F1000000}"/>
    <hyperlink ref="A262" location="_6.01.07__" display="_6.01.07__" xr:uid="{00000000-0004-0000-0800-0000F2000000}"/>
    <hyperlink ref="A263" location="_6.01.08__" display="_6.01.08__" xr:uid="{00000000-0004-0000-0800-0000F3000000}"/>
    <hyperlink ref="A264" location="_6.01.09__" display="_6.01.09__" xr:uid="{00000000-0004-0000-0800-0000F4000000}"/>
    <hyperlink ref="A266" location="_6.02___1" display="_6.02___1" xr:uid="{00000000-0004-0000-0800-0000F5000000}"/>
    <hyperlink ref="B266" location="_6.02___1" display="_6.02___1" xr:uid="{00000000-0004-0000-0800-0000F6000000}"/>
    <hyperlink ref="A267" location="_6.02.01__" display="_6.02.01__" xr:uid="{00000000-0004-0000-0800-0000F7000000}"/>
    <hyperlink ref="A268" location="_6.02.02__" display="_6.02.02__" xr:uid="{00000000-0004-0000-0800-0000F8000000}"/>
    <hyperlink ref="A269" location="_6.02.03__" display="_6.02.03__" xr:uid="{00000000-0004-0000-0800-0000F9000000}"/>
    <hyperlink ref="A270" location="_6.02.99__" display="_6.02.99__" xr:uid="{00000000-0004-0000-0800-0000FA000000}"/>
    <hyperlink ref="A272" location="_6.03__" display="_6.03__" xr:uid="{00000000-0004-0000-0800-0000FB000000}"/>
    <hyperlink ref="B272" location="_6.03__" display="_6.03__" xr:uid="{00000000-0004-0000-0800-0000FC000000}"/>
    <hyperlink ref="A273" location="_6.03.01___Prestaciones legales_1" display="_6.03.01___Prestaciones legales_1" xr:uid="{00000000-0004-0000-0800-0000FD000000}"/>
    <hyperlink ref="A274" location="_6.03.02__" display="_6.03.02__" xr:uid="{00000000-0004-0000-0800-0000FE000000}"/>
    <hyperlink ref="A275" location="_6.03.03__" display="_6.03.03__" xr:uid="{00000000-0004-0000-0800-0000FF000000}"/>
    <hyperlink ref="A276" location="_6.03.04__" display="_6.03.04__" xr:uid="{00000000-0004-0000-0800-000000010000}"/>
    <hyperlink ref="A277" location="_6.03.05__Cuota" display="_6.03.05__Cuota" xr:uid="{00000000-0004-0000-0800-000001010000}"/>
    <hyperlink ref="A278" location="_6.03.99___1" display="_6.03.99___1" xr:uid="{00000000-0004-0000-0800-000002010000}"/>
    <hyperlink ref="A280" location="_6.04__" display="_6.04__" xr:uid="{00000000-0004-0000-0800-000003010000}"/>
    <hyperlink ref="A281" location="_6.04.01__" display="_6.04.01__" xr:uid="{00000000-0004-0000-0800-000004010000}"/>
    <hyperlink ref="A282" location="_6.04.02__" display="_6.04.02__" xr:uid="{00000000-0004-0000-0800-000005010000}"/>
    <hyperlink ref="A283" location="_6.04.03___1" display="_6.04.03___1" xr:uid="{00000000-0004-0000-0800-000006010000}"/>
    <hyperlink ref="A284" location="_6.04.04__" display="_6.04.04__" xr:uid="{00000000-0004-0000-0800-000007010000}"/>
    <hyperlink ref="A286" location="_6.05__" display="_6.05__" xr:uid="{00000000-0004-0000-0800-000008010000}"/>
    <hyperlink ref="A287" location="_6.05.01__" display="_6.05.01__" xr:uid="{00000000-0004-0000-0800-000009010000}"/>
    <hyperlink ref="A289" location="_6.06__" display="_6.06__" xr:uid="{00000000-0004-0000-0800-00000A010000}"/>
    <hyperlink ref="B289" location="_6.06__" display="_6.06__" xr:uid="{00000000-0004-0000-0800-00000B010000}"/>
    <hyperlink ref="A290" location="_6.06.01___1" display="_6.06.01___1" xr:uid="{00000000-0004-0000-0800-00000C010000}"/>
    <hyperlink ref="A291" location="_6.06.02__" display="_6.06.02__" xr:uid="{00000000-0004-0000-0800-00000D010000}"/>
    <hyperlink ref="A293" location="_6.07__" display="_6.07__" xr:uid="{00000000-0004-0000-0800-00000E010000}"/>
    <hyperlink ref="B293" location="_6.07__" display="_6.07__" xr:uid="{00000000-0004-0000-0800-00000F010000}"/>
    <hyperlink ref="A294" location="_6.07.01__" display="_6.07.01__" xr:uid="{00000000-0004-0000-0800-000010010000}"/>
    <hyperlink ref="A295" location="_6.07.02___1" display="_6.07.02___1" xr:uid="{00000000-0004-0000-0800-000011010000}"/>
    <hyperlink ref="A297" location="_7__" display="_7__" xr:uid="{00000000-0004-0000-0800-000012010000}"/>
    <hyperlink ref="A298" location="_7.01__" display="_7.01__" xr:uid="{00000000-0004-0000-0800-000013010000}"/>
    <hyperlink ref="B298" location="_7.01__" display="_7.01__" xr:uid="{00000000-0004-0000-0800-000014010000}"/>
    <hyperlink ref="A299" location="_7.01.01__" display="_7.01.01__" xr:uid="{00000000-0004-0000-0800-000015010000}"/>
    <hyperlink ref="A300" location="_7.01.02__" display="_7.01.02__" xr:uid="{00000000-0004-0000-0800-000016010000}"/>
    <hyperlink ref="A301" location="_7.01.03__" display="_7.01.03__" xr:uid="{00000000-0004-0000-0800-000017010000}"/>
    <hyperlink ref="A302" location="_7.01.04__" display="_7.01.04__" xr:uid="{00000000-0004-0000-0800-000018010000}"/>
    <hyperlink ref="A304" location="_7.01.06__" display="_7.01.06__" xr:uid="{00000000-0004-0000-0800-000019010000}"/>
    <hyperlink ref="A305" location="_7.01.07__" display="_7.01.07__" xr:uid="{00000000-0004-0000-0800-00001A010000}"/>
    <hyperlink ref="A307" location="_7.02__" display="_7.02__" xr:uid="{00000000-0004-0000-0800-00001B010000}"/>
    <hyperlink ref="A308" location="_7.02.01__Transferencias" display="_7.02.01__Transferencias" xr:uid="{00000000-0004-0000-0800-00001C010000}"/>
    <hyperlink ref="A310" location="_7.03___1" display="_7.03___1" xr:uid="{00000000-0004-0000-0800-00001D010000}"/>
    <hyperlink ref="B310" location="_7.03___1" display="_7.03___1" xr:uid="{00000000-0004-0000-0800-00001E010000}"/>
    <hyperlink ref="A311" location="_7.03.01__" display="_7.03.01__" xr:uid="{00000000-0004-0000-0800-00001F010000}"/>
    <hyperlink ref="A312" location="_7.03.02__" display="_7.03.02__" xr:uid="{00000000-0004-0000-0800-000020010000}"/>
    <hyperlink ref="A313" location="_7.03.03__" display="_7.03.03__" xr:uid="{00000000-0004-0000-0800-000021010000}"/>
    <hyperlink ref="A314" location="_7.03.99_Transferencias_de" display="_7.03.99_Transferencias_de" xr:uid="{00000000-0004-0000-0800-000022010000}"/>
    <hyperlink ref="A316" location="_7.04___1" display="_7.04___1" xr:uid="{00000000-0004-0000-0800-000023010000}"/>
    <hyperlink ref="A317" location="_7.04.01__" display="_7.04.01__" xr:uid="{00000000-0004-0000-0800-000024010000}"/>
    <hyperlink ref="A319" location="_7.05__" display="_7.05__" xr:uid="{00000000-0004-0000-0800-000025010000}"/>
    <hyperlink ref="B319" location="_7.05__" display="_7.05__" xr:uid="{00000000-0004-0000-0800-000026010000}"/>
    <hyperlink ref="A320" location="_7.05.01_Transferencias_de" display="_7.05.01_Transferencias_de" xr:uid="{00000000-0004-0000-0800-000027010000}"/>
    <hyperlink ref="A321" location="_7.05.02__" display="_7.05.02__" xr:uid="{00000000-0004-0000-0800-000028010000}"/>
    <hyperlink ref="A323" location="_8_AMORTIZACION_2" display="_8_AMORTIZACION_2" xr:uid="{00000000-0004-0000-0800-000029010000}"/>
    <hyperlink ref="A324" location="_8.01_Amortización_de" display="_8.01_Amortización_de" xr:uid="{00000000-0004-0000-0800-00002A010000}"/>
    <hyperlink ref="B324" location="_8.01_Amortización_de" display="_8.01_Amortización_de" xr:uid="{00000000-0004-0000-0800-00002B010000}"/>
    <hyperlink ref="A325" location="_8.01.01__" display="_8.01.01__" xr:uid="{00000000-0004-0000-0800-00002C010000}"/>
    <hyperlink ref="A326" location="_8.01.02__" display="_8.01.02__" xr:uid="{00000000-0004-0000-0800-00002D010000}"/>
    <hyperlink ref="A327" location="_8.01.03___1" display="_8.01.03___1" xr:uid="{00000000-0004-0000-0800-00002E010000}"/>
    <hyperlink ref="A328" location="_8.01.04__" display="_8.01.04__" xr:uid="{00000000-0004-0000-0800-00002F010000}"/>
    <hyperlink ref="A330" location="_8.02_Amortización_de" display="_8.02_Amortización_de" xr:uid="{00000000-0004-0000-0800-000030010000}"/>
    <hyperlink ref="B330" location="_8.02_Amortización_de" display="_8.02_Amortización_de" xr:uid="{00000000-0004-0000-0800-000031010000}"/>
    <hyperlink ref="A331" location="_8.02.01__" display="_8.02.01__" xr:uid="{00000000-0004-0000-0800-000032010000}"/>
    <hyperlink ref="A332" location="_8.02.02__" display="_8.02.02__" xr:uid="{00000000-0004-0000-0800-000033010000}"/>
    <hyperlink ref="A333" location="_Amortización_de_préstamos" display="_Amortización_de_préstamos" xr:uid="{00000000-0004-0000-0800-000034010000}"/>
    <hyperlink ref="A334" location="_8.02.04__" display="_8.02.04__" xr:uid="{00000000-0004-0000-0800-000035010000}"/>
    <hyperlink ref="A335" location="_8.02.05__" display="_8.02.05__" xr:uid="{00000000-0004-0000-0800-000036010000}"/>
    <hyperlink ref="A336" location="_8.02.06__" display="_8.02.06__" xr:uid="{00000000-0004-0000-0800-000037010000}"/>
    <hyperlink ref="A337" location="_8.02.07__" display="_8.02.07__" xr:uid="{00000000-0004-0000-0800-000038010000}"/>
    <hyperlink ref="A338" location="_8.02.08__" display="_8.02.08__" xr:uid="{00000000-0004-0000-0800-000039010000}"/>
    <hyperlink ref="A340" location="_9___1" display="_9___1" xr:uid="{00000000-0004-0000-0800-00003A010000}"/>
    <hyperlink ref="A341" location="_Hlt506371758" display="_Hlt506371758" xr:uid="{00000000-0004-0000-0800-00003B010000}"/>
    <hyperlink ref="B341" location="_Hlt506371758" display="_Hlt506371758" xr:uid="{00000000-0004-0000-0800-00003C010000}"/>
    <hyperlink ref="A342" location="_9.01.03__" display="_9.01.03__" xr:uid="{00000000-0004-0000-0800-00003D010000}"/>
    <hyperlink ref="A345" location="_9.02__" display="_9.02__" xr:uid="{00000000-0004-0000-0800-00003E010000}"/>
    <hyperlink ref="B345" location="_9.02__" display="_9.02__" xr:uid="{00000000-0004-0000-0800-00003F010000}"/>
    <hyperlink ref="A346" location="_9.02.01__" display="_9.02.01__" xr:uid="{00000000-0004-0000-0800-000040010000}"/>
    <hyperlink ref="A347" location="_9.02.02__" display="_9.02.02__" xr:uid="{00000000-0004-0000-0800-000041010000}"/>
    <hyperlink ref="B9" location="_0__REMUNERACIONES" display="_0__REMUNERACIONES" xr:uid="{00000000-0004-0000-0800-000042010000}"/>
    <hyperlink ref="B11" location="_0.01.01_Sueldos_para_cargos fijos" display="_0.01.01_Sueldos_para_cargos fijos" xr:uid="{00000000-0004-0000-0800-000043010000}"/>
    <hyperlink ref="B12" location="_0.01.02_Jornales" display="_0.01.02_Jornales" xr:uid="{00000000-0004-0000-0800-000044010000}"/>
    <hyperlink ref="B13" location="_0.01.03___Servicios especiales" display="_0.01.03___Servicios especiales" xr:uid="{00000000-0004-0000-0800-000045010000}"/>
    <hyperlink ref="B14" location="_0.01.04___  Sueldos a base de comis" display="_0.01.04___  Sueldos a base de comis" xr:uid="{00000000-0004-0000-0800-000046010000}"/>
    <hyperlink ref="B15" location="_0.01.05_Suplencias" display="_0.01.05_Suplencias" xr:uid="{00000000-0004-0000-0800-000047010000}"/>
    <hyperlink ref="B18" location="_0.02.01_Tiempo_extraordinario" display="_0.02.01_Tiempo_extraordinario" xr:uid="{00000000-0004-0000-0800-000048010000}"/>
    <hyperlink ref="B19" location="_0.02.02_Recargo_de_funciones" display="_0.02.02_Recargo_de_funciones" xr:uid="{00000000-0004-0000-0800-000049010000}"/>
    <hyperlink ref="B20" location="_0.02.03___  Disponibilidad laboral" display="_0.02.03___  Disponibilidad laboral" xr:uid="{00000000-0004-0000-0800-00004A010000}"/>
    <hyperlink ref="B21" location="_Hlt506206007" display="_Hlt506206007" xr:uid="{00000000-0004-0000-0800-00004B010000}"/>
    <hyperlink ref="B22" location="_0.01.05__" display="_0.01.05__" xr:uid="{00000000-0004-0000-0800-00004C010000}"/>
    <hyperlink ref="B25" location="_Hlt506206189" display="_Hlt506206189" xr:uid="{00000000-0004-0000-0800-00004D010000}"/>
    <hyperlink ref="B26" location="_0.03.02_Restricción_al_ejercicio  l" display="_0.03.02_Restricción_al_ejercicio  l" xr:uid="{00000000-0004-0000-0800-00004E010000}"/>
    <hyperlink ref="B27" location="_0.03.03___ Decimotercer mes" display="_0.03.03___ Decimotercer mes" xr:uid="{00000000-0004-0000-0800-00004F010000}"/>
    <hyperlink ref="B28" location="_0.03.04___ Salario escolar" display="_0.03.04___ Salario escolar" xr:uid="{00000000-0004-0000-0800-000050010000}"/>
    <hyperlink ref="B29" location="_0.03.99__" display="_0.03.99__" xr:uid="{00000000-0004-0000-0800-000051010000}"/>
    <hyperlink ref="B33" location="_Contribución_Patronal_al" display="_Contribución_Patronal_al" xr:uid="{00000000-0004-0000-0800-000052010000}"/>
    <hyperlink ref="B34" location="_0.04.02__" display="_0.04.02__" xr:uid="{00000000-0004-0000-0800-000053010000}"/>
    <hyperlink ref="B35" location="_0.04.03___     Contribución Patrona" display="_0.04.03___     Contribución Patrona" xr:uid="{00000000-0004-0000-0800-000054010000}"/>
    <hyperlink ref="B37" location="_0.04.05___ Contribución Patronal al" display="_0.04.05___ Contribución Patronal al" xr:uid="{00000000-0004-0000-0800-000055010000}"/>
    <hyperlink ref="B41" location="_0.05.01___Contribución Patronal al " display="_0.05.01___Contribución Patronal al " xr:uid="{00000000-0004-0000-0800-000056010000}"/>
    <hyperlink ref="B42" location="_0.05.02__" display="_0.05.02__" xr:uid="{00000000-0004-0000-0800-000057010000}"/>
    <hyperlink ref="B43" location="_0.05.03___ Aporte Patronal al Fondo" display="_0.05.03___ Aporte Patronal al Fondo" xr:uid="{00000000-0004-0000-0800-000058010000}"/>
    <hyperlink ref="B44" location="_0.05.04___ Contribución  patronal a" display="_0.05.04___ Contribución  patronal a" xr:uid="{00000000-0004-0000-0800-000059010000}"/>
    <hyperlink ref="B45" location="_0.05.05___Contribución  patronal a " display="_0.05.05___Contribución  patronal a " xr:uid="{00000000-0004-0000-0800-00005A010000}"/>
    <hyperlink ref="A44" location="_0.05.04___ Contribución  patronal a" display="_0.05.04___ Contribución  patronal a" xr:uid="{00000000-0004-0000-0800-00005B010000}"/>
    <hyperlink ref="B47" location="OLE_LINK8" display="OLE_LINK8" xr:uid="{00000000-0004-0000-0800-00005C010000}"/>
    <hyperlink ref="A49" location="_0.99.99__" display="_0.99.99__" xr:uid="{00000000-0004-0000-0800-00005D010000}"/>
    <hyperlink ref="B48" location="_0.99.01___Gastos de representación " display="_0.99.01___Gastos de representación " xr:uid="{00000000-0004-0000-0800-00005E010000}"/>
    <hyperlink ref="B49" location="_0.99.99__" display="_0.99.99__" xr:uid="{00000000-0004-0000-0800-00005F010000}"/>
    <hyperlink ref="B51" location="_1___4" display="_1___4" xr:uid="{00000000-0004-0000-0800-000060010000}"/>
    <hyperlink ref="B53" location="_1.01.01___Alquiler de edificios, lo" display="_1.01.01___Alquiler de edificios, lo" xr:uid="{00000000-0004-0000-0800-000061010000}"/>
    <hyperlink ref="B54" location="_Hlt506254949" display="_Hlt506254949" xr:uid="{00000000-0004-0000-0800-000062010000}"/>
    <hyperlink ref="B55" location="_1.01.03___ Alquiler de equipo de có" display="_1.01.03___ Alquiler de equipo de có" xr:uid="{00000000-0004-0000-0800-000063010000}"/>
    <hyperlink ref="B56" location="_1.01.04___Alquiler y derechos para " display="_1.01.04___Alquiler y derechos para " xr:uid="{00000000-0004-0000-0800-000064010000}"/>
    <hyperlink ref="B57" location="_1.01.99___Otros alquileres" display="_1.01.99___Otros alquileres" xr:uid="{00000000-0004-0000-0800-000065010000}"/>
    <hyperlink ref="B60" location="_1.02.01___Servicio de agua y alcant" display="_1.02.01___Servicio de agua y alcant" xr:uid="{00000000-0004-0000-0800-000066010000}"/>
    <hyperlink ref="B61" location="_1.02.02__" display="_1.02.02__" xr:uid="{00000000-0004-0000-0800-000067010000}"/>
    <hyperlink ref="B62" location="_1.02.03___ Servicio de correo" display="_1.02.03___ Servicio de correo" xr:uid="{00000000-0004-0000-0800-000068010000}"/>
    <hyperlink ref="B63" location="_1.02.04___ Servicio de telecomunica" display="_1.02.04___ Servicio de telecomunica" xr:uid="{00000000-0004-0000-0800-000069010000}"/>
    <hyperlink ref="B64" location="_1.02.99___Otros servicios básicos" display="_1.02.99___Otros servicios básicos" xr:uid="{00000000-0004-0000-0800-00006A010000}"/>
    <hyperlink ref="B67" location="_Hlt506255274" display="_Hlt506255274" xr:uid="{00000000-0004-0000-0800-00006B010000}"/>
    <hyperlink ref="B68" location="_1.03.02__" display="_1.03.02__" xr:uid="{00000000-0004-0000-0800-00006C010000}"/>
    <hyperlink ref="B69" location="_1.03.03___Impresión, encuadernación" display="_1.03.03___Impresión, encuadernación" xr:uid="{00000000-0004-0000-0800-00006D010000}"/>
    <hyperlink ref="B70" location="_1.03.04___   Transporte de bienes" display="_1.03.04___   Transporte de bienes" xr:uid="{00000000-0004-0000-0800-00006E010000}"/>
    <hyperlink ref="B71" location="_1.03.05__" display="_1.03.05__" xr:uid="{00000000-0004-0000-0800-00006F010000}"/>
    <hyperlink ref="B72" location="_1.03.06___Comisiones y gastos por s" display="_1.03.06___Comisiones y gastos por s" xr:uid="{00000000-0004-0000-0800-000070010000}"/>
    <hyperlink ref="B73" location="_1.03.07___Servicios de transferenci" display="_1.03.07___Servicios de transferenci" xr:uid="{00000000-0004-0000-0800-000071010000}"/>
    <hyperlink ref="B76" location="_1.04.01___Servicios médicos y de la" display="_1.04.01___Servicios médicos y de la" xr:uid="{00000000-0004-0000-0800-000072010000}"/>
    <hyperlink ref="B77" location="_1.04.02___Servicios jurídicos" display="_1.04.02___Servicios jurídicos" xr:uid="{00000000-0004-0000-0800-000073010000}"/>
    <hyperlink ref="B78" location="_1.04.03___Servicios de ingeniería" display="_1.04.03___Servicios de ingeniería" xr:uid="{00000000-0004-0000-0800-000074010000}"/>
    <hyperlink ref="B79" location="_1.04.04___Servicios en ciencias eco" display="_1.04.04___Servicios en ciencias eco" xr:uid="{00000000-0004-0000-0800-000075010000}"/>
    <hyperlink ref="B80" location="_1.04.05___Servicios de desarrollo d" display="_1.04.05___Servicios de desarrollo d" xr:uid="{00000000-0004-0000-0800-000076010000}"/>
    <hyperlink ref="B81" location="_1.04.06___Servicios generales" display="_1.04.06___Servicios generales" xr:uid="{00000000-0004-0000-0800-000077010000}"/>
    <hyperlink ref="B82" location="_1.04.99___Otros servicios de gestió" display="_1.04.99___Otros servicios de gestió" xr:uid="{00000000-0004-0000-0800-000078010000}"/>
    <hyperlink ref="B85" location="_1.05.01___Transporte dentro del paí" display="_1.05.01___Transporte dentro del paí" xr:uid="{00000000-0004-0000-0800-000079010000}"/>
    <hyperlink ref="B86" location="_1.05.02___  Viáticos dentro del paí" display="_1.05.02___  Viáticos dentro del paí" xr:uid="{00000000-0004-0000-0800-00007A010000}"/>
    <hyperlink ref="B87" location="_1.05.03__" display="_1.05.03__" xr:uid="{00000000-0004-0000-0800-00007B010000}"/>
    <hyperlink ref="B88" location="_1.05.04___Viáticos en el exterior" display="_1.05.04___Viáticos en el exterior" xr:uid="{00000000-0004-0000-0800-00007C010000}"/>
    <hyperlink ref="B91" location="_1.06.01__Seguros" display="_1.06.01__Seguros" xr:uid="{00000000-0004-0000-0800-00007D010000}"/>
    <hyperlink ref="B92" location="_1.06.02___Reaseguros" display="_1.06.02___Reaseguros" xr:uid="{00000000-0004-0000-0800-00007E010000}"/>
    <hyperlink ref="B93" location="_1.06.03___Obligaciones por contrato" display="_1.06.03___Obligaciones por contrato" xr:uid="{00000000-0004-0000-0800-00007F010000}"/>
    <hyperlink ref="B96" location="_Hlt506361970" display="_Hlt506361970" xr:uid="{00000000-0004-0000-0800-000080010000}"/>
    <hyperlink ref="B97" location="_1.07.02___Actividades protocolarias" display="_1.07.02___Actividades protocolarias" xr:uid="{00000000-0004-0000-0800-000081010000}"/>
    <hyperlink ref="B98" location="_1.07.03___Gastos de representación " display="_1.07.03___Gastos de representación " xr:uid="{00000000-0004-0000-0800-000082010000}"/>
    <hyperlink ref="B101" location="_1.08.01___Mantenimiento de edificio" display="_1.08.01___Mantenimiento de edificio" xr:uid="{00000000-0004-0000-0800-000083010000}"/>
    <hyperlink ref="B102" location="_1.08.02___Mantenimiento de vías de " display="_1.08.02___Mantenimiento de vías de " xr:uid="{00000000-0004-0000-0800-000084010000}"/>
    <hyperlink ref="B103" location="_1.08.03___Mantenimiento de instalac" display="_1.08.03___Mantenimiento de instalac" xr:uid="{00000000-0004-0000-0800-000085010000}"/>
    <hyperlink ref="B104" location="_1.08.04___Mantenimiento y reparació" display="_1.08.04___Mantenimiento y reparació" xr:uid="{00000000-0004-0000-0800-000086010000}"/>
    <hyperlink ref="B105" location="_1.08.05___Mantenimiento y reparació" display="_1.08.05___Mantenimiento y reparació" xr:uid="{00000000-0004-0000-0800-000087010000}"/>
    <hyperlink ref="B106" location="_1.08.06___  Mantenimiento y reparac" display="_1.08.06___  Mantenimiento y reparac" xr:uid="{00000000-0004-0000-0800-000088010000}"/>
    <hyperlink ref="B107" location="_1.08.07___Mantenimiento y reparació" display="_1.08.07___Mantenimiento y reparació" xr:uid="{00000000-0004-0000-0800-000089010000}"/>
    <hyperlink ref="B108" location="_1.08.08___Mantenimiento y reparació" display="_1.08.08___Mantenimiento y reparació" xr:uid="{00000000-0004-0000-0800-00008A010000}"/>
    <hyperlink ref="B109" location="_1.08.99___Mantenimiento y reparació" display="_1.08.99___Mantenimiento y reparació" xr:uid="{00000000-0004-0000-0800-00008B010000}"/>
    <hyperlink ref="B112" location="_1.09.01___Impuestos sobre ingresos " display="_1.09.01___Impuestos sobre ingresos " xr:uid="{00000000-0004-0000-0800-00008C010000}"/>
    <hyperlink ref="B113" location="_1.09.02___Impuestos sobre bienes in_1" display="_1.09.02___Impuestos sobre bienes in_1" xr:uid="{00000000-0004-0000-0800-00008D010000}"/>
    <hyperlink ref="B114" location="_1.09.03___Impuestos de patentes" display="_1.09.03___Impuestos de patentes" xr:uid="{00000000-0004-0000-0800-00008E010000}"/>
    <hyperlink ref="B115" location="_1.09.99__" display="_1.09.99__" xr:uid="{00000000-0004-0000-0800-00008F010000}"/>
    <hyperlink ref="B118" location="_1.99.01___  Servicios de regulación" display="_1.99.01___  Servicios de regulación" xr:uid="{00000000-0004-0000-0800-000090010000}"/>
    <hyperlink ref="B119" location="_1.99.02___  Intereses moratorios y " display="_1.99.02___  Intereses moratorios y " xr:uid="{00000000-0004-0000-0800-000091010000}"/>
    <hyperlink ref="B120" location="_1.99.03___  Gastos de oficinas en e" display="_1.99.03___  Gastos de oficinas en e" xr:uid="{00000000-0004-0000-0800-000092010000}"/>
    <hyperlink ref="B121" location="_1.99.04__" display="_1.99.04__" xr:uid="{00000000-0004-0000-0800-000093010000}"/>
    <hyperlink ref="B122" location="_1.99.05___  Deducibles" display="_1.99.05___  Deducibles" xr:uid="{00000000-0004-0000-0800-000094010000}"/>
    <hyperlink ref="B123" location="_Hlt506356377" display="_Hlt506356377" xr:uid="{00000000-0004-0000-0800-000095010000}"/>
    <hyperlink ref="B125" location="_2___4" display="_2___4" xr:uid="{00000000-0004-0000-0800-000096010000}"/>
    <hyperlink ref="B127" location="_2.01.01___   Combustibles y lubrica_1" display="_2.01.01___   Combustibles y lubrica_1" xr:uid="{00000000-0004-0000-0800-000097010000}"/>
    <hyperlink ref="B128" location="_2.01.02___  Productos farmacéuticos" display="_2.01.02___  Productos farmacéuticos" xr:uid="{00000000-0004-0000-0800-000098010000}"/>
    <hyperlink ref="B129" location="_2.01.03___  Productos veterinarios" display="_2.01.03___  Productos veterinarios" xr:uid="{00000000-0004-0000-0800-000099010000}"/>
    <hyperlink ref="B130" location="_2.01.04___ Tintas, pinturas y diluy" display="_2.01.04___ Tintas, pinturas y diluy" xr:uid="{00000000-0004-0000-0800-00009A010000}"/>
    <hyperlink ref="B131" location="_2.01.99___  Otros productos químico" display="_2.01.99___  Otros productos químico" xr:uid="{00000000-0004-0000-0800-00009B010000}"/>
    <hyperlink ref="B134" location="_2.02.01__" display="_2.02.01__" xr:uid="{00000000-0004-0000-0800-00009C010000}"/>
    <hyperlink ref="B135" location="_2.02.02___Productos agroforestales" display="_2.02.02___Productos agroforestales" xr:uid="{00000000-0004-0000-0800-00009D010000}"/>
    <hyperlink ref="B136" location="_2.02.03___Alimentos y bebidas" display="_2.02.03___Alimentos y bebidas" xr:uid="{00000000-0004-0000-0800-00009E010000}"/>
    <hyperlink ref="B137" location="_2.02.04___1" display="_2.02.04___1" xr:uid="{00000000-0004-0000-0800-00009F010000}"/>
    <hyperlink ref="B140" location="_2.03__" display="_2.03__" xr:uid="{00000000-0004-0000-0800-0000A0010000}"/>
    <hyperlink ref="B141" location="_2.03.01___   Materiales y productos_1" display="_2.03.01___   Materiales y productos_1" xr:uid="{00000000-0004-0000-0800-0000A1010000}"/>
    <hyperlink ref="B142" location="_2.03.02___   Materiales y productos_1" display="_2.03.02___   Materiales y productos_1" xr:uid="{00000000-0004-0000-0800-0000A2010000}"/>
    <hyperlink ref="B143" location="_2.03.03___    Madera y sus derivado_1" display="_2.03.03___    Madera y sus derivado_1" xr:uid="{00000000-0004-0000-0800-0000A3010000}"/>
    <hyperlink ref="B144" location="_2.03.04___  Materiales y productos _1" display="_2.03.04___  Materiales y productos _1" xr:uid="{00000000-0004-0000-0800-0000A4010000}"/>
    <hyperlink ref="B145" location="_2.03.05___    Materiales y producto_1" display="_2.03.05___    Materiales y producto_1" xr:uid="{00000000-0004-0000-0800-0000A5010000}"/>
    <hyperlink ref="B146" location="_Hlt506356393" display="_Hlt506356393" xr:uid="{00000000-0004-0000-0800-0000A6010000}"/>
    <hyperlink ref="B147" location="_2.03.99___   Otros materiales y pro_1" display="_2.03.99___   Otros materiales y pro_1" xr:uid="{00000000-0004-0000-0800-0000A7010000}"/>
    <hyperlink ref="B150" location="_2.04.01___   Herramientas e instrum_1" display="_2.04.01___   Herramientas e instrum_1" xr:uid="{00000000-0004-0000-0800-0000A8010000}"/>
    <hyperlink ref="B151" location="_2.04.02__" display="_2.04.02__" xr:uid="{00000000-0004-0000-0800-0000A9010000}"/>
    <hyperlink ref="B153" location="_2.05__" display="_2.05__" xr:uid="{00000000-0004-0000-0800-0000AA010000}"/>
    <hyperlink ref="B154" location="_2.05.01___Materia prima_1" display="_2.05.01___Materia prima_1" xr:uid="{00000000-0004-0000-0800-0000AB010000}"/>
    <hyperlink ref="B155" location="_2.05.02___Productos terminados_1" display="_2.05.02___Productos terminados_1" xr:uid="{00000000-0004-0000-0800-0000AC010000}"/>
    <hyperlink ref="B156" location="_2.05.03___Energía eléctrica_1" display="_2.05.03___Energía eléctrica_1" xr:uid="{00000000-0004-0000-0800-0000AD010000}"/>
    <hyperlink ref="B157" location="_Hlt506373174" display="_Hlt506373174" xr:uid="{00000000-0004-0000-0800-0000AE010000}"/>
    <hyperlink ref="B160" location="_2.99.01__" display="_2.99.01__" xr:uid="{00000000-0004-0000-0800-0000AF010000}"/>
    <hyperlink ref="B161" location="_2.99.02___ Útiles y materiales médi" display="_2.99.02___ Útiles y materiales médi" xr:uid="{00000000-0004-0000-0800-0000B0010000}"/>
    <hyperlink ref="B162" location="_2.99.03__" display="_2.99.03__" xr:uid="{00000000-0004-0000-0800-0000B1010000}"/>
    <hyperlink ref="B163" location="_2.99.04__" display="_2.99.04__" xr:uid="{00000000-0004-0000-0800-0000B2010000}"/>
    <hyperlink ref="B164" location="_2.99.05___ Útiles y materiales de l" display="_2.99.05___ Útiles y materiales de l" xr:uid="{00000000-0004-0000-0800-0000B3010000}"/>
    <hyperlink ref="B165" location="_2.99.06__" display="_2.99.06__" xr:uid="{00000000-0004-0000-0800-0000B4010000}"/>
    <hyperlink ref="B166" location="_2.99.07__" display="_2.99.07__" xr:uid="{00000000-0004-0000-0800-0000B5010000}"/>
    <hyperlink ref="B167" location="_2.99.99__" display="_2.99.99__" xr:uid="{00000000-0004-0000-0800-0000B6010000}"/>
    <hyperlink ref="B169" location="_3___1" display="_3___1" xr:uid="{00000000-0004-0000-0800-0000B7010000}"/>
    <hyperlink ref="B171" location="_3.01.01__" display="_3.01.01__" xr:uid="{00000000-0004-0000-0800-0000B8010000}"/>
    <hyperlink ref="B172" location="_3.01.02___1" display="_3.01.02___1" xr:uid="{00000000-0004-0000-0800-0000B9010000}"/>
    <hyperlink ref="B173" location="_3.01.03__Intereses" display="_3.01.03__Intereses" xr:uid="{00000000-0004-0000-0800-0000BA010000}"/>
    <hyperlink ref="B174" location="_3.01.04__Intereses" display="_3.01.04__Intereses" xr:uid="{00000000-0004-0000-0800-0000BB010000}"/>
    <hyperlink ref="B177" location="_3.02.01__" display="_3.02.01__" xr:uid="{00000000-0004-0000-0800-0000BC010000}"/>
    <hyperlink ref="B178" location="_3.02.02__" display="_3.02.02__" xr:uid="{00000000-0004-0000-0800-0000BD010000}"/>
    <hyperlink ref="B179" location="_3.02.03___1" display="_3.02.03___1" xr:uid="{00000000-0004-0000-0800-0000BE010000}"/>
    <hyperlink ref="B180" location="_3.02.04___Intereses sobre préstamos" display="_3.02.04___Intereses sobre préstamos" xr:uid="{00000000-0004-0000-0800-0000BF010000}"/>
    <hyperlink ref="B181" location="_3.02.05__" display="_3.02.05__" xr:uid="{00000000-0004-0000-0800-0000C0010000}"/>
    <hyperlink ref="B182" location="_3.02.06__" display="_3.02.06__" xr:uid="{00000000-0004-0000-0800-0000C1010000}"/>
    <hyperlink ref="B183" location="_3.02.07__" display="_3.02.07__" xr:uid="{00000000-0004-0000-0800-0000C2010000}"/>
    <hyperlink ref="B184" location="_3.02.08__" display="_3.02.08__" xr:uid="{00000000-0004-0000-0800-0000C3010000}"/>
    <hyperlink ref="A186" location="_3.03__" display="_3.03__" xr:uid="{00000000-0004-0000-0800-0000C4010000}"/>
    <hyperlink ref="B187" location="_3.03.01__" display="_3.03.01__" xr:uid="{00000000-0004-0000-0800-0000C5010000}"/>
    <hyperlink ref="B188" location="_3.03.99___Intereses sobre otras obl" display="_3.03.99___Intereses sobre otras obl" xr:uid="{00000000-0004-0000-0800-0000C6010000}"/>
    <hyperlink ref="B191" location="_3.99.01__Comisiones" display="_3.99.01__Comisiones" xr:uid="{00000000-0004-0000-0800-0000C7010000}"/>
    <hyperlink ref="B192" location="_3.99.02__Comisiones" display="_3.99.02__Comisiones" xr:uid="{00000000-0004-0000-0800-0000C8010000}"/>
    <hyperlink ref="B193" location="_3.99.03__" display="_3.99.03__" xr:uid="{00000000-0004-0000-0800-0000C9010000}"/>
    <hyperlink ref="B194" location="_3.99.04__" display="_3.99.04__" xr:uid="{00000000-0004-0000-0800-0000CA010000}"/>
    <hyperlink ref="B195" location="_3.99.05__" display="_3.99.05__" xr:uid="{00000000-0004-0000-0800-0000CB010000}"/>
    <hyperlink ref="B199" location="_4.01.01__" display="_4.01.01__" xr:uid="{00000000-0004-0000-0800-0000CC010000}"/>
    <hyperlink ref="B200" location="_4.01.02__" display="_4.01.02__" xr:uid="{00000000-0004-0000-0800-0000CD010000}"/>
    <hyperlink ref="B201" location="_4.01.03__" display="_4.01.03__" xr:uid="{00000000-0004-0000-0800-0000CE010000}"/>
    <hyperlink ref="B202" location="_4.01.04__" display="_4.01.04__" xr:uid="{00000000-0004-0000-0800-0000CF010000}"/>
    <hyperlink ref="B203" location="_4.01.05__" display="_4.01.05__" xr:uid="{00000000-0004-0000-0800-0000D0010000}"/>
    <hyperlink ref="B204" location="_4.01.06__" display="_4.01.06__" xr:uid="{00000000-0004-0000-0800-0000D1010000}"/>
    <hyperlink ref="B205" location="_4.01.07__" display="_4.01.07__" xr:uid="{00000000-0004-0000-0800-0000D2010000}"/>
    <hyperlink ref="B206" location="_4.01.08__" display="_4.01.08__" xr:uid="{00000000-0004-0000-0800-0000D3010000}"/>
    <hyperlink ref="B209" location="_4.02.01__" display="_4.02.01__" xr:uid="{00000000-0004-0000-0800-0000D4010000}"/>
    <hyperlink ref="B210" location="_4.02.02__" display="_4.02.02__" xr:uid="{00000000-0004-0000-0800-0000D5010000}"/>
    <hyperlink ref="B211" location="_4.02.03__" display="_4.02.03__" xr:uid="{00000000-0004-0000-0800-0000D6010000}"/>
    <hyperlink ref="B212" location="_4.02.04__" display="_4.02.04__" xr:uid="{00000000-0004-0000-0800-0000D7010000}"/>
    <hyperlink ref="B213" location="_4.02.05___1" display="_4.02.05___1" xr:uid="{00000000-0004-0000-0800-0000D8010000}"/>
    <hyperlink ref="B214" location="_4.02.06__" display="_4.02.06__" xr:uid="{00000000-0004-0000-0800-0000D9010000}"/>
    <hyperlink ref="B215" location="_4.02.07__" display="_4.02.07__" xr:uid="{00000000-0004-0000-0800-0000DA010000}"/>
    <hyperlink ref="B216" location="_4.02.08__" display="_4.02.08__" xr:uid="{00000000-0004-0000-0800-0000DB010000}"/>
    <hyperlink ref="B219" location="_4.99.01__" display="_4.99.01__" xr:uid="{00000000-0004-0000-0800-0000DC010000}"/>
    <hyperlink ref="B220" location="_4.99.99__" display="_4.99.99__" xr:uid="{00000000-0004-0000-0800-0000DD010000}"/>
    <hyperlink ref="B222" location="_5___1" display="_5___1" xr:uid="{00000000-0004-0000-0800-0000DE010000}"/>
    <hyperlink ref="B224" location="_5.01.01__" display="_5.01.01__" xr:uid="{00000000-0004-0000-0800-0000DF010000}"/>
    <hyperlink ref="B225" location="_5.01.02___Equipo de transporte" display="_5.01.02___Equipo de transporte" xr:uid="{00000000-0004-0000-0800-0000E0010000}"/>
    <hyperlink ref="B226" location="_5.01.03__" display="_5.01.03__" xr:uid="{00000000-0004-0000-0800-0000E1010000}"/>
    <hyperlink ref="B227" location="_5.01.04___1" display="_5.01.04___1" xr:uid="{00000000-0004-0000-0800-0000E2010000}"/>
    <hyperlink ref="B228" location="_5.01.05__" display="_5.01.05__" xr:uid="{00000000-0004-0000-0800-0000E3010000}"/>
    <hyperlink ref="B229" location="_5.01.06__" display="_5.01.06__" xr:uid="{00000000-0004-0000-0800-0000E4010000}"/>
    <hyperlink ref="B230" location="_5.01.07___1" display="_5.01.07___1" xr:uid="{00000000-0004-0000-0800-0000E5010000}"/>
    <hyperlink ref="B231" location="_5.01.99__" display="_5.01.99__" xr:uid="{00000000-0004-0000-0800-0000E6010000}"/>
    <hyperlink ref="B234" location="_5.02.01___Edificios" display="_5.02.01___Edificios" xr:uid="{00000000-0004-0000-0800-0000E7010000}"/>
    <hyperlink ref="B235" location="_5.02.02__" display="_5.02.02__" xr:uid="{00000000-0004-0000-0800-0000E8010000}"/>
    <hyperlink ref="B236" location="_5.02.03___Vías férreas" display="_5.02.03___Vías férreas" xr:uid="{00000000-0004-0000-0800-0000E9010000}"/>
    <hyperlink ref="B237" location="_5.02.04___Obras marítimas y fluvial" display="_5.02.04___Obras marítimas y fluvial" xr:uid="{00000000-0004-0000-0800-0000EA010000}"/>
    <hyperlink ref="B238" location="_5.02.05__" display="_5.02.05__" xr:uid="{00000000-0004-0000-0800-0000EB010000}"/>
    <hyperlink ref="B239" location="_5.02.06__" display="_5.02.06__" xr:uid="{00000000-0004-0000-0800-0000EC010000}"/>
    <hyperlink ref="B240" location="_5.02.07__" display="_5.02.07__" xr:uid="{00000000-0004-0000-0800-0000ED010000}"/>
    <hyperlink ref="B241" location="_5.02.99__" display="_5.02.99__" xr:uid="{00000000-0004-0000-0800-0000EE010000}"/>
    <hyperlink ref="B244" location="_5.03.01__" display="_5.03.01__" xr:uid="{00000000-0004-0000-0800-0000EF010000}"/>
    <hyperlink ref="B245" location="_5.03.02__" display="_5.03.02__" xr:uid="{00000000-0004-0000-0800-0000F0010000}"/>
    <hyperlink ref="B246" location="_5.03.99__" display="_5.03.99__" xr:uid="{00000000-0004-0000-0800-0000F1010000}"/>
    <hyperlink ref="B249" location="_5.99.01___1" display="_5.99.01___1" xr:uid="{00000000-0004-0000-0800-0000F2010000}"/>
    <hyperlink ref="B250" location="_5.99.02__" display="_5.99.02__" xr:uid="{00000000-0004-0000-0800-0000F3010000}"/>
    <hyperlink ref="B251" location="_5.99.03__" display="_5.99.03__" xr:uid="{00000000-0004-0000-0800-0000F4010000}"/>
    <hyperlink ref="B252" location="_5.99.99__" display="_5.99.99__" xr:uid="{00000000-0004-0000-0800-0000F5010000}"/>
    <hyperlink ref="B254" location="_6_TRANSFERENCIAS_CORRIENTES_4" display="_6_TRANSFERENCIAS_CORRIENTES_4" xr:uid="{00000000-0004-0000-0800-0000F6010000}"/>
    <hyperlink ref="B267" location="_6.02.01__" display="_6.02.01__" xr:uid="{00000000-0004-0000-0800-0000F7010000}"/>
    <hyperlink ref="B268" location="_6.02.02__" display="_6.02.02__" xr:uid="{00000000-0004-0000-0800-0000F8010000}"/>
    <hyperlink ref="B269" location="_6.02.03__" display="_6.02.03__" xr:uid="{00000000-0004-0000-0800-0000F9010000}"/>
    <hyperlink ref="B270" location="_6.02.99__" display="_6.02.99__" xr:uid="{00000000-0004-0000-0800-0000FA010000}"/>
    <hyperlink ref="B273" location="_6.03.01___Prestaciones legales_1" display="_6.03.01___Prestaciones legales_1" xr:uid="{00000000-0004-0000-0800-0000FB010000}"/>
    <hyperlink ref="B274" location="_6.03.02__" display="_6.03.02__" xr:uid="{00000000-0004-0000-0800-0000FC010000}"/>
    <hyperlink ref="B275" location="_6.03.03__" display="_6.03.03__" xr:uid="{00000000-0004-0000-0800-0000FD010000}"/>
    <hyperlink ref="B276" location="_6.03.04__" display="_6.03.04__" xr:uid="{00000000-0004-0000-0800-0000FE010000}"/>
    <hyperlink ref="B277" location="_6.03.05__Cuota" display="_6.03.05__Cuota" xr:uid="{00000000-0004-0000-0800-0000FF010000}"/>
    <hyperlink ref="B278" location="_6.03.99___1" display="_6.03.99___1" xr:uid="{00000000-0004-0000-0800-000000020000}"/>
    <hyperlink ref="B280" location="_6.04__" display="_6.04__" xr:uid="{00000000-0004-0000-0800-000001020000}"/>
    <hyperlink ref="B281" location="_6.04.01__" display="_6.04.01__" xr:uid="{00000000-0004-0000-0800-000002020000}"/>
    <hyperlink ref="B282" location="_6.04.02__" display="_6.04.02__" xr:uid="{00000000-0004-0000-0800-000003020000}"/>
    <hyperlink ref="B283" location="_6.04.03___1" display="_6.04.03___1" xr:uid="{00000000-0004-0000-0800-000004020000}"/>
    <hyperlink ref="B284" location="_6.04.04__" display="_6.04.04__" xr:uid="{00000000-0004-0000-0800-000005020000}"/>
    <hyperlink ref="B286" location="_6.05__" display="_6.05__" xr:uid="{00000000-0004-0000-0800-000006020000}"/>
    <hyperlink ref="B287" location="_6.05.01__" display="_6.05.01__" xr:uid="{00000000-0004-0000-0800-000007020000}"/>
    <hyperlink ref="B290" location="_6.06.01___1" display="_6.06.01___1" xr:uid="{00000000-0004-0000-0800-000008020000}"/>
    <hyperlink ref="B291" location="_6.06.02__" display="_6.06.02__" xr:uid="{00000000-0004-0000-0800-000009020000}"/>
    <hyperlink ref="B294" location="_6.07.01__" display="_6.07.01__" xr:uid="{00000000-0004-0000-0800-00000A020000}"/>
    <hyperlink ref="B295" location="_6.07.02___1" display="_6.07.02___1" xr:uid="{00000000-0004-0000-0800-00000B020000}"/>
    <hyperlink ref="B256" location="_6.01.01__" display="_6.01.01__" xr:uid="{00000000-0004-0000-0800-00000C020000}"/>
    <hyperlink ref="B257" location="_6.01.02__" display="_6.01.02__" xr:uid="{00000000-0004-0000-0800-00000D020000}"/>
    <hyperlink ref="B258" location="_6.01.03__" display="_6.01.03__" xr:uid="{00000000-0004-0000-0800-00000E020000}"/>
    <hyperlink ref="B259" location="_6.01.04__" display="_6.01.04__" xr:uid="{00000000-0004-0000-0800-00000F020000}"/>
    <hyperlink ref="B260" location="_6.01.05__" display="_6.01.05__" xr:uid="{00000000-0004-0000-0800-000010020000}"/>
    <hyperlink ref="B261" location="_6.01.06__" display="_6.01.06__" xr:uid="{00000000-0004-0000-0800-000011020000}"/>
    <hyperlink ref="B262" location="_6.01.07__" display="_6.01.07__" xr:uid="{00000000-0004-0000-0800-000012020000}"/>
    <hyperlink ref="B263" location="_6.01.08__" display="_6.01.08__" xr:uid="{00000000-0004-0000-0800-000013020000}"/>
    <hyperlink ref="B264" location="_6.01.09__" display="_6.01.09__" xr:uid="{00000000-0004-0000-0800-000014020000}"/>
    <hyperlink ref="B297" location="_7__" display="_7__" xr:uid="{00000000-0004-0000-0800-000015020000}"/>
    <hyperlink ref="B299" location="_7.01.01__" display="_7.01.01__" xr:uid="{00000000-0004-0000-0800-000016020000}"/>
    <hyperlink ref="B300" location="_7.01.02__" display="_7.01.02__" xr:uid="{00000000-0004-0000-0800-000017020000}"/>
    <hyperlink ref="B301" location="_7.01.03__" display="_7.01.03__" xr:uid="{00000000-0004-0000-0800-000018020000}"/>
    <hyperlink ref="B302" location="_7.01.04__" display="_7.01.04__" xr:uid="{00000000-0004-0000-0800-000019020000}"/>
    <hyperlink ref="B303" location="_7.01.05__" display="_7.01.05__" xr:uid="{00000000-0004-0000-0800-00001A020000}"/>
    <hyperlink ref="B304" location="_7.01.06__" display="_7.01.06__" xr:uid="{00000000-0004-0000-0800-00001B020000}"/>
    <hyperlink ref="B305" location="_7.01.07__" display="_7.01.07__" xr:uid="{00000000-0004-0000-0800-00001C020000}"/>
    <hyperlink ref="B307" location="_7.02__" display="_7.02__" xr:uid="{00000000-0004-0000-0800-00001D020000}"/>
    <hyperlink ref="B308" location="_7.02.01__Transferencias" display="_7.02.01__Transferencias" xr:uid="{00000000-0004-0000-0800-00001E020000}"/>
    <hyperlink ref="B311" location="_7.03.01__" display="_7.03.01__" xr:uid="{00000000-0004-0000-0800-00001F020000}"/>
    <hyperlink ref="B312" location="_7.03.02__" display="_7.03.02__" xr:uid="{00000000-0004-0000-0800-000020020000}"/>
    <hyperlink ref="B313" location="_7.03.03__" display="_7.03.03__" xr:uid="{00000000-0004-0000-0800-000021020000}"/>
    <hyperlink ref="B314" location="_7.03.99_Transferencias_de" display="_7.03.99_Transferencias_de" xr:uid="{00000000-0004-0000-0800-000022020000}"/>
    <hyperlink ref="B316" location="_7.04___1" display="_7.04___1" xr:uid="{00000000-0004-0000-0800-000023020000}"/>
    <hyperlink ref="B317" location="_7.04.01__" display="_7.04.01__" xr:uid="{00000000-0004-0000-0800-000024020000}"/>
    <hyperlink ref="B320" location="_7.05.01_Transferencias_de" display="_7.05.01_Transferencias_de" xr:uid="{00000000-0004-0000-0800-000025020000}"/>
    <hyperlink ref="B321" location="_7.05.02__" display="_7.05.02__" xr:uid="{00000000-0004-0000-0800-000026020000}"/>
    <hyperlink ref="B323" location="_8_AMORTIZACION_2" display="_8_AMORTIZACION_2" xr:uid="{00000000-0004-0000-0800-000027020000}"/>
    <hyperlink ref="B325" location="_8.01.01__" display="_8.01.01__" xr:uid="{00000000-0004-0000-0800-000028020000}"/>
    <hyperlink ref="B326" location="_8.01.02__" display="_8.01.02__" xr:uid="{00000000-0004-0000-0800-000029020000}"/>
    <hyperlink ref="B327" location="_8.01.03___1" display="_8.01.03___1" xr:uid="{00000000-0004-0000-0800-00002A020000}"/>
    <hyperlink ref="B328" location="_8.01.04__" display="_8.01.04__" xr:uid="{00000000-0004-0000-0800-00002B020000}"/>
    <hyperlink ref="B331" location="_8.02.01__" display="_8.02.01__" xr:uid="{00000000-0004-0000-0800-00002C020000}"/>
    <hyperlink ref="B332" location="_8.02.02__" display="_8.02.02__" xr:uid="{00000000-0004-0000-0800-00002D020000}"/>
    <hyperlink ref="B333" location="_Amortización_de_préstamos" display="_Amortización_de_préstamos" xr:uid="{00000000-0004-0000-0800-00002E020000}"/>
    <hyperlink ref="B334" location="_8.02.04__" display="_8.02.04__" xr:uid="{00000000-0004-0000-0800-00002F020000}"/>
    <hyperlink ref="B335" location="_8.02.05__" display="_8.02.05__" xr:uid="{00000000-0004-0000-0800-000030020000}"/>
    <hyperlink ref="B336" location="_8.02.06__" display="_8.02.06__" xr:uid="{00000000-0004-0000-0800-000031020000}"/>
    <hyperlink ref="B337" location="_8.02.07__" display="_8.02.07__" xr:uid="{00000000-0004-0000-0800-000032020000}"/>
    <hyperlink ref="B338" location="_8.02.08__" display="_8.02.08__" xr:uid="{00000000-0004-0000-0800-000033020000}"/>
    <hyperlink ref="B340" location="_9___1" display="_9___1" xr:uid="{00000000-0004-0000-0800-000034020000}"/>
    <hyperlink ref="B342" location="_9.01.03__" display="_9.01.03__" xr:uid="{00000000-0004-0000-0800-000035020000}"/>
    <hyperlink ref="B346" location="_9.02.01__" display="_9.02.01__" xr:uid="{00000000-0004-0000-0800-000036020000}"/>
    <hyperlink ref="B347" location="_9.02.02__" display="_9.02.02__" xr:uid="{00000000-0004-0000-0800-000037020000}"/>
    <hyperlink ref="B197" location="_4__" display="_4__" xr:uid="{00000000-0004-0000-0800-000038020000}"/>
    <hyperlink ref="B32" location="OLE_LINK5" display="OLE_LINK5" xr:uid="{00000000-0004-0000-0800-000039020000}"/>
    <hyperlink ref="B40" location="OLE_LINK6" display="OLE_LINK6" xr:uid="{00000000-0004-0000-0800-00003A020000}"/>
    <hyperlink ref="A40" location="OLE_LINK6" display="OLE_LINK6" xr:uid="{00000000-0004-0000-0800-00003B020000}"/>
  </hyperlinks>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2CE8-609B-4F22-BE76-6F9EDBA71FCF}">
  <dimension ref="A1:AL39"/>
  <sheetViews>
    <sheetView zoomScale="110" zoomScaleNormal="110" workbookViewId="0">
      <selection activeCell="C6" sqref="C6"/>
    </sheetView>
  </sheetViews>
  <sheetFormatPr baseColWidth="10" defaultRowHeight="12.75"/>
  <cols>
    <col min="4" max="4" width="99.42578125" customWidth="1"/>
    <col min="5" max="5" width="15.7109375" customWidth="1"/>
    <col min="6" max="8" width="12" customWidth="1"/>
    <col min="9" max="9" width="14" bestFit="1" customWidth="1"/>
    <col min="10" max="10" width="12.85546875" customWidth="1"/>
    <col min="11" max="15" width="14" customWidth="1"/>
    <col min="16" max="16" width="15" customWidth="1"/>
    <col min="17" max="17" width="12.85546875" customWidth="1"/>
    <col min="18" max="18" width="14.140625" customWidth="1"/>
    <col min="19" max="19" width="13.28515625" customWidth="1"/>
    <col min="20" max="20" width="17" customWidth="1"/>
    <col min="21" max="21" width="11.7109375" bestFit="1" customWidth="1"/>
    <col min="22" max="22" width="13" bestFit="1" customWidth="1"/>
    <col min="23" max="23" width="13.140625" customWidth="1"/>
    <col min="24" max="24" width="14.140625" bestFit="1" customWidth="1"/>
    <col min="25" max="25" width="13.85546875" customWidth="1"/>
    <col min="26" max="26" width="14.140625" bestFit="1" customWidth="1"/>
    <col min="27" max="28" width="13.85546875" customWidth="1"/>
    <col min="29" max="30" width="14.140625" customWidth="1"/>
    <col min="31" max="31" width="12.85546875" bestFit="1" customWidth="1"/>
    <col min="32" max="32" width="16.28515625" bestFit="1" customWidth="1"/>
    <col min="33" max="33" width="15.28515625" customWidth="1"/>
    <col min="34" max="34" width="17.7109375" customWidth="1"/>
    <col min="35" max="35" width="16.7109375" customWidth="1"/>
    <col min="36" max="36" width="16.28515625" customWidth="1"/>
    <col min="37" max="37" width="17" customWidth="1"/>
    <col min="38" max="38" width="13.85546875" bestFit="1" customWidth="1"/>
  </cols>
  <sheetData>
    <row r="1" spans="1:37">
      <c r="A1" s="1013" t="s">
        <v>189</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row>
    <row r="2" spans="1:37">
      <c r="A2" s="1014" t="s">
        <v>1302</v>
      </c>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row>
    <row r="3" spans="1:37">
      <c r="A3" s="1013" t="s">
        <v>946</v>
      </c>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row>
    <row r="4" spans="1:37">
      <c r="A4" s="1013" t="s">
        <v>392</v>
      </c>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row>
    <row r="5" spans="1:37">
      <c r="A5" s="1013" t="s">
        <v>344</v>
      </c>
      <c r="B5" s="1013"/>
      <c r="C5" s="1013"/>
      <c r="D5" s="1013"/>
      <c r="E5" s="1013"/>
      <c r="F5" s="1013"/>
      <c r="G5" s="1013"/>
      <c r="H5" s="1013"/>
      <c r="I5" s="1013"/>
      <c r="J5" s="1013"/>
      <c r="K5" s="1013"/>
      <c r="L5" s="1013"/>
      <c r="M5" s="1013"/>
      <c r="N5" s="1013"/>
      <c r="O5" s="1013"/>
      <c r="P5" s="1013"/>
      <c r="Q5" s="1013"/>
      <c r="R5" s="1013"/>
      <c r="S5" s="1013"/>
      <c r="T5" s="1013"/>
      <c r="U5" s="1013"/>
      <c r="V5" s="1013"/>
      <c r="W5" s="1013"/>
      <c r="X5" s="1013"/>
      <c r="Y5" s="1013"/>
      <c r="Z5" s="1013"/>
      <c r="AA5" s="1013"/>
      <c r="AB5" s="1013"/>
      <c r="AC5" s="1013"/>
      <c r="AD5" s="1013"/>
      <c r="AE5" s="1013"/>
      <c r="AF5" s="1013"/>
      <c r="AG5" s="1013"/>
      <c r="AH5" s="1013"/>
      <c r="AI5" s="1013"/>
      <c r="AJ5" s="1013"/>
      <c r="AK5" s="1013"/>
    </row>
    <row r="8" spans="1:37">
      <c r="A8" s="204"/>
      <c r="B8" s="204"/>
      <c r="C8" s="204" t="s">
        <v>368</v>
      </c>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row>
    <row r="9" spans="1:37">
      <c r="A9" s="204"/>
      <c r="B9" s="204" t="s">
        <v>954</v>
      </c>
      <c r="C9" s="204"/>
      <c r="D9" s="204"/>
      <c r="E9" s="204" t="s">
        <v>1327</v>
      </c>
      <c r="F9" s="204" t="s">
        <v>1194</v>
      </c>
      <c r="G9" s="204" t="s">
        <v>1325</v>
      </c>
      <c r="H9" s="204" t="s">
        <v>1320</v>
      </c>
      <c r="I9" s="581" t="s">
        <v>1230</v>
      </c>
      <c r="J9" s="581" t="s">
        <v>1243</v>
      </c>
      <c r="K9" s="581" t="s">
        <v>1231</v>
      </c>
      <c r="L9" s="581" t="s">
        <v>1404</v>
      </c>
      <c r="M9" s="581" t="s">
        <v>1318</v>
      </c>
      <c r="N9" s="581" t="s">
        <v>1329</v>
      </c>
      <c r="O9" s="581" t="s">
        <v>1326</v>
      </c>
      <c r="P9" s="581" t="s">
        <v>1232</v>
      </c>
      <c r="Q9" s="581" t="s">
        <v>1195</v>
      </c>
      <c r="R9" s="581" t="s">
        <v>1233</v>
      </c>
      <c r="S9" s="581" t="s">
        <v>1234</v>
      </c>
      <c r="T9" s="581" t="s">
        <v>1246</v>
      </c>
      <c r="U9" s="581" t="s">
        <v>1179</v>
      </c>
      <c r="V9" s="581" t="s">
        <v>125</v>
      </c>
      <c r="W9" s="581" t="s">
        <v>1180</v>
      </c>
      <c r="X9" s="581" t="s">
        <v>1235</v>
      </c>
      <c r="Y9" s="581" t="s">
        <v>1319</v>
      </c>
      <c r="Z9" s="581" t="s">
        <v>1236</v>
      </c>
      <c r="AA9" s="581" t="s">
        <v>1323</v>
      </c>
      <c r="AB9" s="581" t="s">
        <v>1322</v>
      </c>
      <c r="AC9" s="581" t="s">
        <v>1237</v>
      </c>
      <c r="AD9" s="204" t="s">
        <v>1241</v>
      </c>
      <c r="AE9" s="204" t="s">
        <v>1238</v>
      </c>
      <c r="AF9" s="204" t="s">
        <v>658</v>
      </c>
      <c r="AG9" s="204" t="s">
        <v>1239</v>
      </c>
      <c r="AH9" s="204" t="s">
        <v>973</v>
      </c>
      <c r="AI9" s="204" t="s">
        <v>668</v>
      </c>
      <c r="AJ9" s="204" t="s">
        <v>1240</v>
      </c>
      <c r="AK9" s="204"/>
    </row>
    <row r="10" spans="1:37" ht="36" customHeight="1">
      <c r="A10" s="636" t="s">
        <v>967</v>
      </c>
      <c r="B10" s="636" t="s">
        <v>968</v>
      </c>
      <c r="C10" s="636"/>
      <c r="D10" s="636" t="s">
        <v>366</v>
      </c>
      <c r="E10" s="637" t="s">
        <v>1328</v>
      </c>
      <c r="F10" s="637" t="s">
        <v>1196</v>
      </c>
      <c r="G10" s="637" t="s">
        <v>1058</v>
      </c>
      <c r="H10" s="637" t="s">
        <v>1321</v>
      </c>
      <c r="I10" s="686" t="s">
        <v>1211</v>
      </c>
      <c r="J10" s="686" t="s">
        <v>1244</v>
      </c>
      <c r="K10" s="686" t="s">
        <v>1242</v>
      </c>
      <c r="L10" s="686" t="s">
        <v>1405</v>
      </c>
      <c r="M10" s="686" t="s">
        <v>103</v>
      </c>
      <c r="N10" s="686" t="s">
        <v>97</v>
      </c>
      <c r="O10" s="686" t="s">
        <v>98</v>
      </c>
      <c r="P10" s="686" t="s">
        <v>1212</v>
      </c>
      <c r="Q10" s="686" t="s">
        <v>1213</v>
      </c>
      <c r="R10" s="686" t="s">
        <v>1324</v>
      </c>
      <c r="S10" s="686" t="s">
        <v>579</v>
      </c>
      <c r="T10" s="686" t="s">
        <v>884</v>
      </c>
      <c r="U10" s="686" t="s">
        <v>1214</v>
      </c>
      <c r="V10" s="686" t="s">
        <v>1215</v>
      </c>
      <c r="W10" s="686" t="s">
        <v>1044</v>
      </c>
      <c r="X10" s="686" t="s">
        <v>1216</v>
      </c>
      <c r="Y10" s="686" t="s">
        <v>430</v>
      </c>
      <c r="Z10" s="686" t="s">
        <v>1035</v>
      </c>
      <c r="AA10" s="686" t="s">
        <v>558</v>
      </c>
      <c r="AB10" s="686" t="s">
        <v>725</v>
      </c>
      <c r="AC10" s="686" t="s">
        <v>1217</v>
      </c>
      <c r="AD10" s="686" t="s">
        <v>1332</v>
      </c>
      <c r="AE10" s="637" t="s">
        <v>1218</v>
      </c>
      <c r="AF10" s="637" t="s">
        <v>114</v>
      </c>
      <c r="AG10" s="637" t="s">
        <v>744</v>
      </c>
      <c r="AH10" s="637" t="s">
        <v>978</v>
      </c>
      <c r="AI10" s="637" t="s">
        <v>1219</v>
      </c>
      <c r="AJ10" s="637" t="s">
        <v>1220</v>
      </c>
      <c r="AK10" s="637" t="s">
        <v>23</v>
      </c>
    </row>
    <row r="11" spans="1:37">
      <c r="A11" s="204"/>
      <c r="B11" s="204"/>
      <c r="C11" s="204"/>
      <c r="D11" s="204"/>
      <c r="E11" s="204"/>
      <c r="F11" s="204"/>
      <c r="G11" s="204"/>
      <c r="H11" s="204"/>
      <c r="I11" s="581"/>
      <c r="J11" s="581"/>
      <c r="K11" s="581"/>
      <c r="L11" s="581"/>
      <c r="M11" s="581"/>
      <c r="N11" s="581"/>
      <c r="O11" s="581"/>
      <c r="P11" s="581"/>
      <c r="Q11" s="581"/>
      <c r="R11" s="581"/>
      <c r="S11" s="581"/>
      <c r="T11" s="581"/>
      <c r="U11" s="581"/>
      <c r="V11" s="581"/>
      <c r="W11" s="581"/>
      <c r="X11" s="581"/>
      <c r="Y11" s="581"/>
      <c r="Z11" s="581"/>
      <c r="AA11" s="581"/>
      <c r="AB11" s="581"/>
      <c r="AC11" s="581"/>
      <c r="AD11" s="204"/>
      <c r="AE11" s="204"/>
      <c r="AF11" s="204"/>
      <c r="AG11" s="204"/>
      <c r="AH11" s="204"/>
      <c r="AI11" s="204"/>
      <c r="AJ11" s="204"/>
      <c r="AK11" s="204"/>
    </row>
    <row r="12" spans="1:37">
      <c r="A12" s="204"/>
      <c r="B12" s="204"/>
      <c r="C12" s="204"/>
      <c r="D12" s="204"/>
      <c r="E12" s="756">
        <f>SUM(E13:E27)</f>
        <v>1200000</v>
      </c>
      <c r="F12" s="756">
        <f t="shared" ref="F12:AJ12" si="0">SUM(F13:F27)</f>
        <v>0</v>
      </c>
      <c r="G12" s="756">
        <f t="shared" si="0"/>
        <v>572180.71</v>
      </c>
      <c r="H12" s="756">
        <f t="shared" si="0"/>
        <v>400000</v>
      </c>
      <c r="I12" s="756">
        <f t="shared" si="0"/>
        <v>0</v>
      </c>
      <c r="J12" s="756">
        <f t="shared" si="0"/>
        <v>0</v>
      </c>
      <c r="K12" s="756">
        <f t="shared" si="0"/>
        <v>0</v>
      </c>
      <c r="L12" s="756">
        <f>SUM(L13:L28)</f>
        <v>7304200</v>
      </c>
      <c r="M12" s="756">
        <f t="shared" si="0"/>
        <v>4000000</v>
      </c>
      <c r="N12" s="756">
        <f t="shared" si="0"/>
        <v>1600000</v>
      </c>
      <c r="O12" s="756">
        <f t="shared" si="0"/>
        <v>200000</v>
      </c>
      <c r="P12" s="756">
        <f t="shared" si="0"/>
        <v>0</v>
      </c>
      <c r="Q12" s="756">
        <f t="shared" si="0"/>
        <v>389404</v>
      </c>
      <c r="R12" s="756">
        <f t="shared" si="0"/>
        <v>1950000</v>
      </c>
      <c r="S12" s="756">
        <f t="shared" si="0"/>
        <v>0</v>
      </c>
      <c r="T12" s="756">
        <f t="shared" si="0"/>
        <v>26835243.789999999</v>
      </c>
      <c r="U12" s="756">
        <f t="shared" si="0"/>
        <v>0</v>
      </c>
      <c r="V12" s="756">
        <f t="shared" si="0"/>
        <v>638022.1</v>
      </c>
      <c r="W12" s="746">
        <f t="shared" si="0"/>
        <v>0</v>
      </c>
      <c r="X12" s="746">
        <f t="shared" si="0"/>
        <v>3350000</v>
      </c>
      <c r="Y12" s="746">
        <f t="shared" si="0"/>
        <v>1450000</v>
      </c>
      <c r="Z12" s="746">
        <f t="shared" si="0"/>
        <v>1300000</v>
      </c>
      <c r="AA12" s="756">
        <f t="shared" si="0"/>
        <v>2000000</v>
      </c>
      <c r="AB12" s="756">
        <f t="shared" si="0"/>
        <v>660000</v>
      </c>
      <c r="AC12" s="756">
        <f t="shared" si="0"/>
        <v>1370449.31</v>
      </c>
      <c r="AD12" s="756">
        <f t="shared" si="0"/>
        <v>3706884.34</v>
      </c>
      <c r="AE12" s="756">
        <f t="shared" si="0"/>
        <v>1500000</v>
      </c>
      <c r="AF12" s="756">
        <f t="shared" si="0"/>
        <v>518000000</v>
      </c>
      <c r="AG12" s="756">
        <f t="shared" si="0"/>
        <v>0</v>
      </c>
      <c r="AH12" s="756">
        <f t="shared" si="0"/>
        <v>92322170.049999997</v>
      </c>
      <c r="AI12" s="756">
        <f t="shared" si="0"/>
        <v>200128447.20000002</v>
      </c>
      <c r="AJ12" s="756">
        <f t="shared" si="0"/>
        <v>0</v>
      </c>
      <c r="AK12" s="747">
        <f>SUM(E12:AJ12)</f>
        <v>870877001.5</v>
      </c>
    </row>
    <row r="13" spans="1:37">
      <c r="A13" s="204" t="s">
        <v>350</v>
      </c>
      <c r="B13" s="204">
        <v>1</v>
      </c>
      <c r="C13" s="204"/>
      <c r="D13" s="755" t="s">
        <v>1221</v>
      </c>
      <c r="E13" s="756"/>
      <c r="F13" s="747"/>
      <c r="G13" s="747"/>
      <c r="H13" s="747"/>
      <c r="I13" s="748"/>
      <c r="J13" s="748"/>
      <c r="K13" s="748"/>
      <c r="L13" s="748"/>
      <c r="M13" s="748"/>
      <c r="N13" s="748"/>
      <c r="O13" s="748"/>
      <c r="P13" s="748"/>
      <c r="Q13" s="748"/>
      <c r="R13" s="748"/>
      <c r="S13" s="748"/>
      <c r="T13" s="748"/>
      <c r="U13" s="748"/>
      <c r="V13" s="748"/>
      <c r="W13" s="748"/>
      <c r="X13" s="748"/>
      <c r="Y13" s="748"/>
      <c r="Z13" s="748"/>
      <c r="AA13" s="970"/>
      <c r="AB13" s="970"/>
      <c r="AC13" s="970"/>
      <c r="AD13" s="969"/>
      <c r="AE13" s="969"/>
      <c r="AF13" s="969"/>
      <c r="AG13" s="969"/>
      <c r="AH13" s="969">
        <f>+'[3]2016'!$J$82</f>
        <v>3401435.3</v>
      </c>
      <c r="AI13" s="969"/>
      <c r="AJ13" s="969"/>
      <c r="AK13" s="969">
        <f>SUM(F13:AI13)</f>
        <v>3401435.3</v>
      </c>
    </row>
    <row r="14" spans="1:37">
      <c r="A14" s="204" t="s">
        <v>350</v>
      </c>
      <c r="B14" s="204">
        <v>2</v>
      </c>
      <c r="C14" s="204"/>
      <c r="D14" s="755" t="s">
        <v>1222</v>
      </c>
      <c r="E14" s="756"/>
      <c r="F14" s="747"/>
      <c r="G14" s="747"/>
      <c r="H14" s="747"/>
      <c r="I14" s="748"/>
      <c r="J14" s="748"/>
      <c r="K14" s="748"/>
      <c r="L14" s="748"/>
      <c r="M14" s="748"/>
      <c r="N14" s="748"/>
      <c r="O14" s="748"/>
      <c r="P14" s="748"/>
      <c r="Q14" s="748"/>
      <c r="R14" s="748"/>
      <c r="S14" s="748"/>
      <c r="T14" s="748"/>
      <c r="U14" s="748"/>
      <c r="V14" s="748">
        <v>398000</v>
      </c>
      <c r="W14" s="748"/>
      <c r="X14" s="748"/>
      <c r="Y14" s="748"/>
      <c r="Z14" s="748"/>
      <c r="AA14" s="970"/>
      <c r="AB14" s="970"/>
      <c r="AC14" s="970"/>
      <c r="AD14" s="969"/>
      <c r="AE14" s="969"/>
      <c r="AF14" s="969"/>
      <c r="AG14" s="969"/>
      <c r="AH14" s="969">
        <v>0</v>
      </c>
      <c r="AI14" s="969"/>
      <c r="AJ14" s="969"/>
      <c r="AK14" s="969">
        <f>SUM(F14:AI14)</f>
        <v>398000</v>
      </c>
    </row>
    <row r="15" spans="1:37">
      <c r="A15" s="204" t="s">
        <v>350</v>
      </c>
      <c r="B15" s="204">
        <v>3</v>
      </c>
      <c r="C15" s="204"/>
      <c r="D15" s="755" t="s">
        <v>1223</v>
      </c>
      <c r="E15" s="756"/>
      <c r="F15" s="747"/>
      <c r="G15" s="747"/>
      <c r="H15" s="747"/>
      <c r="I15" s="748"/>
      <c r="J15" s="748"/>
      <c r="K15" s="748"/>
      <c r="L15" s="748"/>
      <c r="M15" s="748"/>
      <c r="N15" s="748"/>
      <c r="O15" s="748"/>
      <c r="P15" s="748"/>
      <c r="Q15" s="748"/>
      <c r="R15" s="748"/>
      <c r="S15" s="748"/>
      <c r="T15" s="748"/>
      <c r="U15" s="748"/>
      <c r="V15" s="748"/>
      <c r="W15" s="748"/>
      <c r="X15" s="748"/>
      <c r="Y15" s="748"/>
      <c r="Z15" s="748"/>
      <c r="AA15" s="970"/>
      <c r="AB15" s="970"/>
      <c r="AC15" s="970"/>
      <c r="AD15" s="969"/>
      <c r="AE15" s="969"/>
      <c r="AF15" s="969">
        <v>18000000</v>
      </c>
      <c r="AG15" s="969"/>
      <c r="AH15" s="969">
        <v>0</v>
      </c>
      <c r="AI15" s="969"/>
      <c r="AJ15" s="969"/>
      <c r="AK15" s="969">
        <f>SUM(F15:AI15)</f>
        <v>18000000</v>
      </c>
    </row>
    <row r="16" spans="1:37">
      <c r="A16" s="204" t="s">
        <v>351</v>
      </c>
      <c r="B16" s="204">
        <v>4</v>
      </c>
      <c r="C16" s="204"/>
      <c r="D16" s="755" t="s">
        <v>1224</v>
      </c>
      <c r="E16" s="756"/>
      <c r="F16" s="747"/>
      <c r="G16" s="747"/>
      <c r="H16" s="747"/>
      <c r="I16" s="748"/>
      <c r="J16" s="748"/>
      <c r="K16" s="748"/>
      <c r="L16" s="748"/>
      <c r="M16" s="748"/>
      <c r="N16" s="748"/>
      <c r="O16" s="748"/>
      <c r="P16" s="748"/>
      <c r="Q16" s="748"/>
      <c r="R16" s="748"/>
      <c r="S16" s="748"/>
      <c r="T16" s="748"/>
      <c r="U16" s="748"/>
      <c r="V16" s="748"/>
      <c r="W16" s="748"/>
      <c r="X16" s="748"/>
      <c r="Y16" s="748"/>
      <c r="Z16" s="748"/>
      <c r="AA16" s="970"/>
      <c r="AB16" s="970"/>
      <c r="AC16" s="970"/>
      <c r="AD16" s="969"/>
      <c r="AE16" s="969"/>
      <c r="AF16" s="969"/>
      <c r="AG16" s="969"/>
      <c r="AH16" s="969"/>
      <c r="AI16" s="969">
        <v>41075.56</v>
      </c>
      <c r="AJ16" s="969"/>
      <c r="AK16" s="969">
        <f>SUM(F16:AI16)</f>
        <v>41075.56</v>
      </c>
    </row>
    <row r="17" spans="1:38">
      <c r="A17" s="204" t="s">
        <v>356</v>
      </c>
      <c r="B17" s="204">
        <v>5</v>
      </c>
      <c r="C17" s="204"/>
      <c r="D17" s="755" t="s">
        <v>1225</v>
      </c>
      <c r="E17" s="756"/>
      <c r="F17" s="747"/>
      <c r="G17" s="747"/>
      <c r="H17" s="747"/>
      <c r="I17" s="748"/>
      <c r="J17" s="748"/>
      <c r="K17" s="748"/>
      <c r="L17" s="748"/>
      <c r="M17" s="748"/>
      <c r="N17" s="748"/>
      <c r="O17" s="748"/>
      <c r="P17" s="748"/>
      <c r="Q17" s="748"/>
      <c r="R17" s="748">
        <v>0</v>
      </c>
      <c r="S17" s="748"/>
      <c r="T17" s="748"/>
      <c r="U17" s="748"/>
      <c r="V17" s="748"/>
      <c r="W17" s="748"/>
      <c r="X17" s="748"/>
      <c r="Y17" s="748"/>
      <c r="Z17" s="748"/>
      <c r="AA17" s="970"/>
      <c r="AB17" s="970"/>
      <c r="AC17" s="970"/>
      <c r="AD17" s="969"/>
      <c r="AE17" s="969"/>
      <c r="AF17" s="969">
        <v>500000000</v>
      </c>
      <c r="AG17" s="969"/>
      <c r="AH17" s="969"/>
      <c r="AI17" s="969"/>
      <c r="AJ17" s="969"/>
      <c r="AK17" s="969">
        <f>SUM(F17:AI17)</f>
        <v>500000000</v>
      </c>
    </row>
    <row r="18" spans="1:38" s="971" customFormat="1">
      <c r="A18" s="968" t="s">
        <v>356</v>
      </c>
      <c r="B18" s="968">
        <v>6</v>
      </c>
      <c r="C18" s="968"/>
      <c r="D18" s="755" t="s">
        <v>1226</v>
      </c>
      <c r="E18" s="756">
        <v>1200000</v>
      </c>
      <c r="F18" s="969"/>
      <c r="G18" s="969">
        <v>572180.71</v>
      </c>
      <c r="H18" s="969">
        <v>400000</v>
      </c>
      <c r="I18" s="970"/>
      <c r="J18" s="970"/>
      <c r="K18" s="970"/>
      <c r="L18" s="970"/>
      <c r="M18" s="970">
        <v>4000000</v>
      </c>
      <c r="N18" s="970">
        <v>1600000</v>
      </c>
      <c r="O18" s="970">
        <v>200000</v>
      </c>
      <c r="P18" s="970"/>
      <c r="Q18" s="970"/>
      <c r="R18" s="970">
        <v>1950000</v>
      </c>
      <c r="S18" s="970"/>
      <c r="T18" s="970">
        <v>2000000</v>
      </c>
      <c r="U18" s="970">
        <v>0</v>
      </c>
      <c r="V18" s="970"/>
      <c r="W18" s="970"/>
      <c r="X18" s="970">
        <v>350000</v>
      </c>
      <c r="Y18" s="970">
        <v>1450000</v>
      </c>
      <c r="Z18" s="970"/>
      <c r="AA18" s="970">
        <v>2000000</v>
      </c>
      <c r="AB18" s="970">
        <v>660000</v>
      </c>
      <c r="AC18" s="970"/>
      <c r="AD18" s="969"/>
      <c r="AE18" s="969">
        <v>1500000</v>
      </c>
      <c r="AF18" s="969"/>
      <c r="AG18" s="969"/>
      <c r="AH18" s="969"/>
      <c r="AI18" s="969"/>
      <c r="AJ18" s="969"/>
      <c r="AK18" s="969">
        <f>SUM(E18:AJ18)</f>
        <v>17882180.710000001</v>
      </c>
    </row>
    <row r="19" spans="1:38" ht="25.5">
      <c r="A19" s="204" t="s">
        <v>356</v>
      </c>
      <c r="B19" s="204">
        <v>7</v>
      </c>
      <c r="C19" s="204"/>
      <c r="D19" s="755" t="s">
        <v>1227</v>
      </c>
      <c r="E19" s="756"/>
      <c r="F19" s="747">
        <v>0</v>
      </c>
      <c r="G19" s="747"/>
      <c r="H19" s="747"/>
      <c r="I19" s="748">
        <v>0</v>
      </c>
      <c r="J19" s="748"/>
      <c r="K19" s="748"/>
      <c r="L19" s="748"/>
      <c r="M19" s="748"/>
      <c r="N19" s="748"/>
      <c r="O19" s="748"/>
      <c r="P19" s="748"/>
      <c r="Q19" s="748"/>
      <c r="R19" s="748">
        <v>0</v>
      </c>
      <c r="S19" s="748"/>
      <c r="T19" s="748"/>
      <c r="U19" s="748">
        <v>0</v>
      </c>
      <c r="V19" s="748">
        <v>0</v>
      </c>
      <c r="W19" s="748">
        <v>0</v>
      </c>
      <c r="X19" s="748"/>
      <c r="Y19" s="748"/>
      <c r="Z19" s="748"/>
      <c r="AA19" s="970"/>
      <c r="AB19" s="970"/>
      <c r="AC19" s="970"/>
      <c r="AD19" s="969"/>
      <c r="AE19" s="969">
        <v>0</v>
      </c>
      <c r="AF19" s="969"/>
      <c r="AG19" s="969"/>
      <c r="AH19" s="969">
        <v>88820642.75</v>
      </c>
      <c r="AI19" s="969"/>
      <c r="AJ19" s="969"/>
      <c r="AK19" s="969">
        <f>SUM(F19:AI19)</f>
        <v>88820642.75</v>
      </c>
      <c r="AL19" s="490"/>
    </row>
    <row r="20" spans="1:38">
      <c r="A20" s="204" t="s">
        <v>356</v>
      </c>
      <c r="B20" s="204">
        <v>8</v>
      </c>
      <c r="C20" s="204"/>
      <c r="D20" s="755" t="s">
        <v>997</v>
      </c>
      <c r="E20" s="756"/>
      <c r="F20" s="747"/>
      <c r="G20" s="747"/>
      <c r="H20" s="747"/>
      <c r="I20" s="748" t="s">
        <v>64</v>
      </c>
      <c r="J20" s="748"/>
      <c r="K20" s="748"/>
      <c r="L20" s="748"/>
      <c r="M20" s="748"/>
      <c r="N20" s="748"/>
      <c r="O20" s="748"/>
      <c r="P20" s="748"/>
      <c r="Q20" s="748"/>
      <c r="R20" s="748">
        <v>0</v>
      </c>
      <c r="S20" s="748"/>
      <c r="T20" s="748"/>
      <c r="U20" s="748"/>
      <c r="V20" s="748"/>
      <c r="W20" s="748"/>
      <c r="X20" s="748"/>
      <c r="Y20" s="748"/>
      <c r="Z20" s="748"/>
      <c r="AA20" s="970"/>
      <c r="AB20" s="970"/>
      <c r="AC20" s="970"/>
      <c r="AD20" s="969"/>
      <c r="AE20" s="969"/>
      <c r="AF20" s="969"/>
      <c r="AG20" s="969"/>
      <c r="AH20" s="969">
        <f>+'[4]2015'!$I$77</f>
        <v>100092</v>
      </c>
      <c r="AI20" s="969"/>
      <c r="AJ20" s="969"/>
      <c r="AK20" s="969">
        <f>SUM(F20:AI20)</f>
        <v>100092</v>
      </c>
    </row>
    <row r="21" spans="1:38" ht="25.5">
      <c r="A21" s="204" t="s">
        <v>356</v>
      </c>
      <c r="B21" s="204">
        <v>9</v>
      </c>
      <c r="C21" s="204"/>
      <c r="D21" s="755" t="s">
        <v>1228</v>
      </c>
      <c r="E21" s="756"/>
      <c r="F21" s="747"/>
      <c r="G21" s="747"/>
      <c r="H21" s="747"/>
      <c r="I21" s="748" t="s">
        <v>64</v>
      </c>
      <c r="J21" s="748"/>
      <c r="K21" s="748"/>
      <c r="L21" s="748"/>
      <c r="M21" s="748"/>
      <c r="N21" s="748"/>
      <c r="O21" s="748"/>
      <c r="P21" s="748"/>
      <c r="Q21" s="748">
        <v>389404</v>
      </c>
      <c r="R21" s="748">
        <v>0</v>
      </c>
      <c r="S21" s="748"/>
      <c r="T21" s="748"/>
      <c r="U21" s="748"/>
      <c r="V21" s="748"/>
      <c r="W21" s="748"/>
      <c r="X21" s="748"/>
      <c r="Y21" s="748"/>
      <c r="Z21" s="748"/>
      <c r="AA21" s="970"/>
      <c r="AB21" s="970"/>
      <c r="AC21" s="970"/>
      <c r="AD21" s="969"/>
      <c r="AE21" s="969"/>
      <c r="AF21" s="969"/>
      <c r="AG21" s="969"/>
      <c r="AH21" s="969">
        <v>0</v>
      </c>
      <c r="AI21" s="969"/>
      <c r="AJ21" s="969"/>
      <c r="AK21" s="969">
        <f>SUM(F21:AI21)</f>
        <v>389404</v>
      </c>
    </row>
    <row r="22" spans="1:38">
      <c r="A22" s="204" t="s">
        <v>356</v>
      </c>
      <c r="B22" s="204">
        <v>10</v>
      </c>
      <c r="C22" s="204"/>
      <c r="D22" s="755" t="s">
        <v>1229</v>
      </c>
      <c r="E22" s="756"/>
      <c r="F22" s="747"/>
      <c r="G22" s="747"/>
      <c r="H22" s="747"/>
      <c r="I22" s="748"/>
      <c r="J22" s="748"/>
      <c r="K22" s="748"/>
      <c r="L22" s="748"/>
      <c r="M22" s="748"/>
      <c r="N22" s="748"/>
      <c r="O22" s="748"/>
      <c r="P22" s="748"/>
      <c r="Q22" s="748"/>
      <c r="R22" s="748"/>
      <c r="S22" s="748"/>
      <c r="T22" s="748"/>
      <c r="U22" s="748"/>
      <c r="V22" s="748"/>
      <c r="W22" s="748"/>
      <c r="X22" s="748"/>
      <c r="Y22" s="748"/>
      <c r="Z22" s="748"/>
      <c r="AA22" s="970"/>
      <c r="AB22" s="970"/>
      <c r="AC22" s="970">
        <v>370449.31</v>
      </c>
      <c r="AD22" s="969"/>
      <c r="AE22" s="969"/>
      <c r="AF22" s="969"/>
      <c r="AG22" s="969"/>
      <c r="AH22" s="969"/>
      <c r="AI22" s="969"/>
      <c r="AJ22" s="969"/>
      <c r="AK22" s="969">
        <f>SUM(F22:AI22)</f>
        <v>370449.31</v>
      </c>
    </row>
    <row r="23" spans="1:38">
      <c r="A23" s="759" t="s">
        <v>356</v>
      </c>
      <c r="B23" s="204">
        <v>11</v>
      </c>
      <c r="C23" s="204"/>
      <c r="D23" s="753" t="s">
        <v>1245</v>
      </c>
      <c r="E23" s="749"/>
      <c r="F23" s="747"/>
      <c r="G23" s="747"/>
      <c r="H23" s="747"/>
      <c r="I23" s="748"/>
      <c r="J23" s="748"/>
      <c r="K23" s="748"/>
      <c r="L23" s="748"/>
      <c r="M23" s="748"/>
      <c r="N23" s="748"/>
      <c r="O23" s="748"/>
      <c r="P23" s="748"/>
      <c r="Q23" s="748"/>
      <c r="R23" s="748"/>
      <c r="S23" s="748"/>
      <c r="T23" s="748">
        <f>25000000-164756.21</f>
        <v>24835243.789999999</v>
      </c>
      <c r="U23" s="748"/>
      <c r="V23" s="748"/>
      <c r="W23" s="748"/>
      <c r="X23" s="748">
        <v>3000000</v>
      </c>
      <c r="Y23" s="748"/>
      <c r="Z23" s="748">
        <f>1500000-200000</f>
        <v>1300000</v>
      </c>
      <c r="AA23" s="970"/>
      <c r="AB23" s="970"/>
      <c r="AC23" s="970">
        <v>1000000</v>
      </c>
      <c r="AD23" s="969">
        <v>1000000</v>
      </c>
      <c r="AE23" s="969"/>
      <c r="AF23" s="969"/>
      <c r="AG23" s="969"/>
      <c r="AH23" s="969"/>
      <c r="AI23" s="969"/>
      <c r="AJ23" s="969"/>
      <c r="AK23" s="969">
        <f t="shared" ref="AK23:AK28" si="1">SUM(F23:AJ23)</f>
        <v>31135243.789999999</v>
      </c>
      <c r="AL23" s="230"/>
    </row>
    <row r="24" spans="1:38" ht="25.5">
      <c r="A24" s="759" t="s">
        <v>356</v>
      </c>
      <c r="B24" s="204">
        <v>12</v>
      </c>
      <c r="C24" s="204"/>
      <c r="D24" s="710" t="s">
        <v>1299</v>
      </c>
      <c r="E24" s="750"/>
      <c r="F24" s="747"/>
      <c r="G24" s="747"/>
      <c r="H24" s="747"/>
      <c r="I24" s="748"/>
      <c r="J24" s="748"/>
      <c r="K24" s="748"/>
      <c r="L24" s="748"/>
      <c r="M24" s="748"/>
      <c r="N24" s="748"/>
      <c r="O24" s="748"/>
      <c r="P24" s="748"/>
      <c r="Q24" s="748"/>
      <c r="R24" s="748"/>
      <c r="S24" s="748"/>
      <c r="T24" s="748"/>
      <c r="U24" s="748"/>
      <c r="V24" s="748">
        <v>240022.1</v>
      </c>
      <c r="W24" s="748"/>
      <c r="X24" s="748"/>
      <c r="Y24" s="748"/>
      <c r="Z24" s="748"/>
      <c r="AA24" s="970"/>
      <c r="AB24" s="970"/>
      <c r="AC24" s="970"/>
      <c r="AD24" s="969"/>
      <c r="AE24" s="969"/>
      <c r="AF24" s="969"/>
      <c r="AG24" s="969"/>
      <c r="AH24" s="969"/>
      <c r="AI24" s="969"/>
      <c r="AJ24" s="969"/>
      <c r="AK24" s="747">
        <f t="shared" si="1"/>
        <v>240022.1</v>
      </c>
    </row>
    <row r="25" spans="1:38">
      <c r="A25" s="759" t="s">
        <v>356</v>
      </c>
      <c r="B25" s="204">
        <v>40</v>
      </c>
      <c r="C25" s="204"/>
      <c r="D25" s="754" t="s">
        <v>1308</v>
      </c>
      <c r="E25" s="751"/>
      <c r="F25" s="746"/>
      <c r="G25" s="746"/>
      <c r="H25" s="746"/>
      <c r="I25" s="752"/>
      <c r="J25" s="748"/>
      <c r="K25" s="752"/>
      <c r="L25" s="752"/>
      <c r="M25" s="752"/>
      <c r="N25" s="752"/>
      <c r="O25" s="752"/>
      <c r="P25" s="752"/>
      <c r="Q25" s="752"/>
      <c r="R25" s="752"/>
      <c r="S25" s="752"/>
      <c r="T25" s="752"/>
      <c r="U25" s="752"/>
      <c r="V25" s="752"/>
      <c r="W25" s="752"/>
      <c r="X25" s="752"/>
      <c r="Y25" s="752"/>
      <c r="Z25" s="752"/>
      <c r="AA25" s="990"/>
      <c r="AB25" s="990"/>
      <c r="AC25" s="990"/>
      <c r="AD25" s="756"/>
      <c r="AE25" s="756"/>
      <c r="AF25" s="756"/>
      <c r="AG25" s="756"/>
      <c r="AH25" s="969"/>
      <c r="AI25" s="969">
        <v>198698410.08000001</v>
      </c>
      <c r="AJ25" s="756"/>
      <c r="AK25" s="746">
        <f t="shared" si="1"/>
        <v>198698410.08000001</v>
      </c>
    </row>
    <row r="26" spans="1:38">
      <c r="A26" s="759" t="s">
        <v>356</v>
      </c>
      <c r="B26" s="204">
        <v>13</v>
      </c>
      <c r="C26" s="204"/>
      <c r="D26" s="638" t="s">
        <v>1331</v>
      </c>
      <c r="E26" s="749"/>
      <c r="F26" s="746"/>
      <c r="G26" s="746"/>
      <c r="H26" s="746"/>
      <c r="I26" s="752"/>
      <c r="J26" s="752"/>
      <c r="K26" s="752"/>
      <c r="L26" s="752"/>
      <c r="M26" s="752"/>
      <c r="N26" s="752"/>
      <c r="O26" s="752"/>
      <c r="P26" s="752"/>
      <c r="Q26" s="752"/>
      <c r="R26" s="752"/>
      <c r="S26" s="752"/>
      <c r="T26" s="752"/>
      <c r="U26" s="752"/>
      <c r="V26" s="752"/>
      <c r="W26" s="752"/>
      <c r="X26" s="752"/>
      <c r="Y26" s="752"/>
      <c r="Z26" s="752"/>
      <c r="AA26" s="990"/>
      <c r="AB26" s="990"/>
      <c r="AC26" s="990"/>
      <c r="AD26" s="756">
        <v>2706884.34</v>
      </c>
      <c r="AE26" s="756"/>
      <c r="AF26" s="756"/>
      <c r="AG26" s="756"/>
      <c r="AH26" s="756"/>
      <c r="AI26" s="969"/>
      <c r="AJ26" s="756"/>
      <c r="AK26" s="747">
        <f t="shared" si="1"/>
        <v>2706884.34</v>
      </c>
    </row>
    <row r="27" spans="1:38">
      <c r="A27" s="759" t="s">
        <v>356</v>
      </c>
      <c r="B27" s="204">
        <v>14</v>
      </c>
      <c r="C27" s="204"/>
      <c r="D27" s="758" t="s">
        <v>1333</v>
      </c>
      <c r="E27" s="749"/>
      <c r="F27" s="746"/>
      <c r="G27" s="746"/>
      <c r="H27" s="746"/>
      <c r="I27" s="752"/>
      <c r="J27" s="752"/>
      <c r="K27" s="752"/>
      <c r="L27" s="752"/>
      <c r="M27" s="752"/>
      <c r="N27" s="752"/>
      <c r="O27" s="752"/>
      <c r="P27" s="752"/>
      <c r="Q27" s="752"/>
      <c r="R27" s="752"/>
      <c r="S27" s="752"/>
      <c r="T27" s="752"/>
      <c r="U27" s="752"/>
      <c r="V27" s="752"/>
      <c r="W27" s="752"/>
      <c r="X27" s="752"/>
      <c r="Y27" s="752"/>
      <c r="Z27" s="752"/>
      <c r="AA27" s="990"/>
      <c r="AB27" s="990"/>
      <c r="AC27" s="990"/>
      <c r="AD27" s="756"/>
      <c r="AE27" s="756"/>
      <c r="AF27" s="756"/>
      <c r="AG27" s="756"/>
      <c r="AH27" s="756"/>
      <c r="AI27" s="969">
        <v>1388961.56</v>
      </c>
      <c r="AJ27" s="756"/>
      <c r="AK27" s="969">
        <f t="shared" si="1"/>
        <v>1388961.56</v>
      </c>
    </row>
    <row r="28" spans="1:38">
      <c r="A28" s="760" t="s">
        <v>356</v>
      </c>
      <c r="B28" s="6">
        <v>15</v>
      </c>
      <c r="D28" t="s">
        <v>1403</v>
      </c>
      <c r="E28" s="490"/>
      <c r="F28" s="746"/>
      <c r="G28" s="746"/>
      <c r="H28" s="746"/>
      <c r="I28" s="752"/>
      <c r="J28" s="752"/>
      <c r="K28" s="752"/>
      <c r="L28" s="752">
        <v>7304200</v>
      </c>
      <c r="M28" s="752"/>
      <c r="N28" s="752"/>
      <c r="O28" s="752"/>
      <c r="P28" s="752"/>
      <c r="Q28" s="752"/>
      <c r="R28" s="752"/>
      <c r="S28" s="752"/>
      <c r="T28" s="748"/>
      <c r="U28" s="752"/>
      <c r="V28" s="752"/>
      <c r="W28" s="752"/>
      <c r="X28" s="748"/>
      <c r="Y28" s="748"/>
      <c r="Z28" s="748"/>
      <c r="AA28" s="970"/>
      <c r="AB28" s="970"/>
      <c r="AC28" s="990"/>
      <c r="AD28" s="756"/>
      <c r="AE28" s="756"/>
      <c r="AF28" s="756"/>
      <c r="AG28" s="756"/>
      <c r="AH28" s="756"/>
      <c r="AI28" s="756"/>
      <c r="AJ28" s="756"/>
      <c r="AK28" s="969">
        <f t="shared" si="1"/>
        <v>7304200</v>
      </c>
    </row>
    <row r="29" spans="1:38">
      <c r="E29" s="490">
        <f>SUM(E13:E27)</f>
        <v>1200000</v>
      </c>
      <c r="F29" s="490">
        <f t="shared" ref="F29:AJ29" si="2">SUM(F13:F27)</f>
        <v>0</v>
      </c>
      <c r="G29" s="490">
        <f t="shared" si="2"/>
        <v>572180.71</v>
      </c>
      <c r="H29" s="490">
        <f t="shared" si="2"/>
        <v>400000</v>
      </c>
      <c r="I29" s="490">
        <f t="shared" si="2"/>
        <v>0</v>
      </c>
      <c r="J29" s="490">
        <f t="shared" si="2"/>
        <v>0</v>
      </c>
      <c r="K29" s="490">
        <f t="shared" si="2"/>
        <v>0</v>
      </c>
      <c r="L29" s="490">
        <f>+L28</f>
        <v>7304200</v>
      </c>
      <c r="M29" s="490">
        <f t="shared" si="2"/>
        <v>4000000</v>
      </c>
      <c r="N29" s="490">
        <f t="shared" si="2"/>
        <v>1600000</v>
      </c>
      <c r="O29" s="490">
        <f t="shared" si="2"/>
        <v>200000</v>
      </c>
      <c r="P29" s="490">
        <f t="shared" si="2"/>
        <v>0</v>
      </c>
      <c r="Q29" s="490">
        <f t="shared" si="2"/>
        <v>389404</v>
      </c>
      <c r="R29" s="490">
        <f t="shared" si="2"/>
        <v>1950000</v>
      </c>
      <c r="S29" s="490">
        <f t="shared" si="2"/>
        <v>0</v>
      </c>
      <c r="T29" s="490">
        <f t="shared" si="2"/>
        <v>26835243.789999999</v>
      </c>
      <c r="U29" s="490">
        <f t="shared" si="2"/>
        <v>0</v>
      </c>
      <c r="V29" s="490">
        <f t="shared" si="2"/>
        <v>638022.1</v>
      </c>
      <c r="W29" s="490">
        <f t="shared" si="2"/>
        <v>0</v>
      </c>
      <c r="X29" s="490">
        <f t="shared" si="2"/>
        <v>3350000</v>
      </c>
      <c r="Y29" s="490">
        <f t="shared" si="2"/>
        <v>1450000</v>
      </c>
      <c r="Z29" s="490">
        <f t="shared" si="2"/>
        <v>1300000</v>
      </c>
      <c r="AA29" s="490">
        <f t="shared" si="2"/>
        <v>2000000</v>
      </c>
      <c r="AB29" s="490">
        <f t="shared" si="2"/>
        <v>660000</v>
      </c>
      <c r="AC29" s="490">
        <f t="shared" si="2"/>
        <v>1370449.31</v>
      </c>
      <c r="AD29" s="490">
        <f t="shared" si="2"/>
        <v>3706884.34</v>
      </c>
      <c r="AE29" s="490">
        <f t="shared" si="2"/>
        <v>1500000</v>
      </c>
      <c r="AF29" s="490">
        <f t="shared" si="2"/>
        <v>518000000</v>
      </c>
      <c r="AG29" s="490">
        <f t="shared" si="2"/>
        <v>0</v>
      </c>
      <c r="AH29" s="490">
        <f t="shared" si="2"/>
        <v>92322170.049999997</v>
      </c>
      <c r="AI29" s="490">
        <f t="shared" si="2"/>
        <v>200128447.20000002</v>
      </c>
      <c r="AJ29" s="490">
        <f t="shared" si="2"/>
        <v>0</v>
      </c>
      <c r="AK29" s="490">
        <f>SUM(AK13:AK28)</f>
        <v>870877001.5</v>
      </c>
    </row>
    <row r="30" spans="1:38">
      <c r="I30" s="65"/>
      <c r="J30" s="65"/>
      <c r="K30" s="65"/>
      <c r="L30" s="65"/>
      <c r="M30" s="65"/>
      <c r="N30" s="65"/>
      <c r="O30" s="65"/>
      <c r="P30" s="65"/>
      <c r="Q30" s="65"/>
      <c r="R30" s="65"/>
      <c r="S30" s="65"/>
      <c r="T30" s="65"/>
      <c r="U30" s="65"/>
      <c r="V30" s="65"/>
      <c r="W30" s="65"/>
      <c r="X30" s="65"/>
      <c r="Y30" s="65"/>
      <c r="Z30" s="65"/>
      <c r="AA30" s="65"/>
      <c r="AB30" s="65"/>
      <c r="AC30" s="65"/>
      <c r="AJ30" s="490"/>
    </row>
    <row r="31" spans="1:38">
      <c r="I31" s="65"/>
      <c r="J31" s="65"/>
      <c r="K31" s="65"/>
      <c r="L31" s="65"/>
      <c r="M31" s="65"/>
      <c r="N31" s="65"/>
      <c r="O31" s="65"/>
      <c r="P31" s="65"/>
      <c r="Q31" s="65"/>
      <c r="R31" s="65"/>
      <c r="S31" s="65"/>
      <c r="T31" s="65"/>
      <c r="U31" s="65"/>
      <c r="V31" s="65"/>
      <c r="W31" s="65"/>
      <c r="X31" s="65"/>
      <c r="Y31" s="65"/>
      <c r="Z31" s="65"/>
      <c r="AA31" s="65"/>
      <c r="AB31" s="65"/>
      <c r="AC31" s="65"/>
    </row>
    <row r="32" spans="1:38">
      <c r="I32" s="65"/>
      <c r="J32" s="65"/>
      <c r="K32" s="65"/>
      <c r="L32" s="65"/>
      <c r="M32" s="65"/>
      <c r="N32" s="65"/>
      <c r="O32" s="65"/>
      <c r="P32" s="65"/>
      <c r="Q32" s="65"/>
      <c r="R32" s="65"/>
      <c r="S32" s="65"/>
      <c r="T32" s="65"/>
      <c r="U32" s="65"/>
      <c r="V32" s="65"/>
      <c r="W32" s="65"/>
      <c r="X32" s="65"/>
      <c r="Y32" s="65"/>
      <c r="Z32" s="65"/>
      <c r="AA32" s="65"/>
      <c r="AB32" s="65"/>
      <c r="AC32" s="65"/>
      <c r="AK32" s="490">
        <f>863943250.81-AK29</f>
        <v>-6933750.6900000572</v>
      </c>
    </row>
    <row r="33" spans="4:36">
      <c r="I33" s="2"/>
    </row>
    <row r="34" spans="4:36">
      <c r="D34" s="735" t="s">
        <v>1270</v>
      </c>
      <c r="E34" s="741"/>
      <c r="I34" s="2"/>
      <c r="AH34" s="490"/>
    </row>
    <row r="35" spans="4:36">
      <c r="D35" s="736" t="s">
        <v>1222</v>
      </c>
      <c r="E35" s="742"/>
    </row>
    <row r="36" spans="4:36">
      <c r="D36" s="737" t="s">
        <v>1271</v>
      </c>
      <c r="E36" s="743"/>
    </row>
    <row r="37" spans="4:36">
      <c r="D37" s="738" t="s">
        <v>1272</v>
      </c>
      <c r="E37" s="744"/>
      <c r="AG37" s="490"/>
    </row>
    <row r="38" spans="4:36">
      <c r="D38" s="739" t="s">
        <v>1273</v>
      </c>
      <c r="E38" s="745"/>
    </row>
    <row r="39" spans="4:36">
      <c r="D39" s="739" t="s">
        <v>1274</v>
      </c>
      <c r="E39" s="745"/>
      <c r="AI39" s="490"/>
      <c r="AJ39" s="490"/>
    </row>
  </sheetData>
  <mergeCells count="5">
    <mergeCell ref="A1:AK1"/>
    <mergeCell ref="A2:AK2"/>
    <mergeCell ref="A3:AK3"/>
    <mergeCell ref="A4:AK4"/>
    <mergeCell ref="A5:AK5"/>
  </mergeCells>
  <hyperlinks>
    <hyperlink ref="D39" location="_0.01.05_Suplencias" display="_0.01.05_Suplencias" xr:uid="{792294FE-7C82-4D0D-B044-F9E9BE0C41D4}"/>
  </hyperlinks>
  <pageMargins left="0.7" right="0.7" top="0.75" bottom="0.75" header="0.3" footer="0.3"/>
  <pageSetup scale="5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Indice</vt:lpstr>
      <vt:lpstr>Ingreso Interno</vt:lpstr>
      <vt:lpstr>Ingreso Contraloría</vt:lpstr>
      <vt:lpstr>Distribucion Programas I </vt:lpstr>
      <vt:lpstr>Distribucion Programas I</vt:lpstr>
      <vt:lpstr>Distribucion Programas II </vt:lpstr>
      <vt:lpstr>Distrib programa IV Proyectos</vt:lpstr>
      <vt:lpstr>Egresos Interno</vt:lpstr>
      <vt:lpstr>Distribucion Programas III</vt:lpstr>
      <vt:lpstr>Egresos X Partida</vt:lpstr>
      <vt:lpstr>Programas</vt:lpstr>
      <vt:lpstr>Egresos Contraloría</vt:lpstr>
      <vt:lpstr>Egresos Detallado</vt:lpstr>
      <vt:lpstr>Origen y Aplicacion de Recursos</vt:lpstr>
      <vt:lpstr>Estructura organizacional</vt:lpstr>
      <vt:lpstr>Salario Alcalde</vt:lpstr>
      <vt:lpstr>Relacion de Puestos</vt:lpstr>
      <vt:lpstr>Relacion de Puestos Vial</vt:lpstr>
      <vt:lpstr>Relacion de puestos CECCUDI</vt:lpstr>
      <vt:lpstr>Deuda Interna</vt:lpstr>
      <vt:lpstr>O Y A</vt:lpstr>
      <vt:lpstr>Tranferencias</vt:lpstr>
      <vt:lpstr>Estruc organi</vt:lpstr>
      <vt:lpstr>Relacion de Puesto</vt:lpstr>
      <vt:lpstr>Cuadro 1 OyA</vt:lpstr>
      <vt:lpstr>Gastos de Viaje y Transporte </vt:lpstr>
      <vt:lpstr>Hoja1</vt:lpstr>
      <vt:lpstr>'Cuadro 1 OyA'!Área_de_impresión</vt:lpstr>
      <vt:lpstr>'Distribucion Programas I'!Área_de_impresión</vt:lpstr>
      <vt:lpstr>'Distribucion Programas I '!Área_de_impresión</vt:lpstr>
      <vt:lpstr>'Distribucion Programas II '!Área_de_impresión</vt:lpstr>
      <vt:lpstr>'Distribucion Programas III'!Área_de_impresión</vt:lpstr>
      <vt:lpstr>'Egresos Detallado'!Área_de_impresión</vt:lpstr>
      <vt:lpstr>'Egresos X Partida'!Área_de_impresión</vt:lpstr>
      <vt:lpstr>Indice!Área_de_impresión</vt:lpstr>
      <vt:lpstr>'Ingreso Contraloría'!Área_de_impresión</vt:lpstr>
      <vt:lpstr>'O Y A'!Área_de_impresión</vt:lpstr>
      <vt:lpstr>'Relacion de Puesto'!Área_de_impresión</vt:lpstr>
      <vt:lpstr>Tranferencias!Área_de_impresión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CECUDI LOS CHILES</cp:lastModifiedBy>
  <cp:lastPrinted>2021-05-17T22:04:46Z</cp:lastPrinted>
  <dcterms:created xsi:type="dcterms:W3CDTF">2005-07-28T15:01:20Z</dcterms:created>
  <dcterms:modified xsi:type="dcterms:W3CDTF">2021-05-21T16:50:16Z</dcterms:modified>
</cp:coreProperties>
</file>